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samaraswiss.sharepoint.com/sites/LesPaillettesVertesSarl/Documents partages/Tous/Raphaël/"/>
    </mc:Choice>
  </mc:AlternateContent>
  <xr:revisionPtr revIDLastSave="249" documentId="8_{AAB37DC2-C4DB-4D0D-A56D-D6389389EFF2}" xr6:coauthVersionLast="47" xr6:coauthVersionMax="47" xr10:uidLastSave="{5E3EFA3B-9165-A546-950A-D87C3A741E54}"/>
  <bookViews>
    <workbookView xWindow="0" yWindow="0" windowWidth="51200" windowHeight="28800" xr2:uid="{5300BD71-1D77-459B-A041-CC02B296267E}"/>
  </bookViews>
  <sheets>
    <sheet name="Bilingue" sheetId="2" r:id="rId1"/>
  </sheets>
  <definedNames>
    <definedName name="_xlnm.Print_Titles" localSheetId="0">Bilingue!$9:$9</definedName>
    <definedName name="_xlnm.Print_Area" localSheetId="0">Bilingue!$A$3:$I$80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H40" i="2"/>
  <c r="F16" i="2"/>
  <c r="I16" i="2" s="1"/>
  <c r="F18" i="2"/>
  <c r="F35" i="2"/>
  <c r="F15" i="2"/>
  <c r="I15" i="2" s="1"/>
  <c r="F14" i="2"/>
  <c r="I14" i="2" s="1"/>
  <c r="F13" i="2"/>
  <c r="I13" i="2" s="1"/>
  <c r="F12" i="2"/>
  <c r="I12" i="2" s="1"/>
  <c r="F17" i="2" l="1"/>
  <c r="H17" i="2"/>
  <c r="I17" i="2" s="1"/>
  <c r="F11" i="2"/>
  <c r="I11" i="2" s="1"/>
  <c r="H67" i="2"/>
  <c r="F67" i="2"/>
  <c r="I67" i="2" s="1"/>
  <c r="H66" i="2"/>
  <c r="F66" i="2"/>
  <c r="I66" i="2" s="1"/>
  <c r="H65" i="2"/>
  <c r="F65" i="2"/>
  <c r="I65" i="2" s="1"/>
  <c r="H64" i="2"/>
  <c r="F64" i="2"/>
  <c r="I64" i="2" s="1"/>
  <c r="H63" i="2"/>
  <c r="F63" i="2"/>
  <c r="I63" i="2" s="1"/>
  <c r="H62" i="2"/>
  <c r="F62" i="2"/>
  <c r="I62" i="2" s="1"/>
  <c r="H60" i="2"/>
  <c r="F60" i="2"/>
  <c r="I60" i="2" s="1"/>
  <c r="H59" i="2"/>
  <c r="F59" i="2"/>
  <c r="I59" i="2" s="1"/>
  <c r="H58" i="2"/>
  <c r="F58" i="2"/>
  <c r="I58" i="2" s="1"/>
  <c r="H57" i="2"/>
  <c r="F57" i="2"/>
  <c r="I57" i="2" s="1"/>
  <c r="H55" i="2"/>
  <c r="F55" i="2"/>
  <c r="I55" i="2" s="1"/>
  <c r="H54" i="2"/>
  <c r="F54" i="2"/>
  <c r="I54" i="2" s="1"/>
  <c r="H53" i="2"/>
  <c r="F53" i="2"/>
  <c r="I53" i="2" s="1"/>
  <c r="H52" i="2"/>
  <c r="F52" i="2"/>
  <c r="I52" i="2" s="1"/>
  <c r="H51" i="2"/>
  <c r="F51" i="2"/>
  <c r="I51" i="2" s="1"/>
  <c r="H50" i="2"/>
  <c r="F50" i="2"/>
  <c r="I50" i="2" s="1"/>
  <c r="H48" i="2"/>
  <c r="F48" i="2"/>
  <c r="I48" i="2" s="1"/>
  <c r="H47" i="2"/>
  <c r="F47" i="2"/>
  <c r="I47" i="2" s="1"/>
  <c r="H46" i="2"/>
  <c r="F46" i="2"/>
  <c r="I46" i="2" s="1"/>
  <c r="H45" i="2"/>
  <c r="F45" i="2"/>
  <c r="I45" i="2" s="1"/>
  <c r="H44" i="2"/>
  <c r="F44" i="2"/>
  <c r="I44" i="2" s="1"/>
  <c r="H43" i="2"/>
  <c r="F43" i="2"/>
  <c r="I43" i="2" s="1"/>
  <c r="H38" i="2"/>
  <c r="F38" i="2"/>
  <c r="I38" i="2" s="1"/>
  <c r="H37" i="2"/>
  <c r="F37" i="2"/>
  <c r="I37" i="2" s="1"/>
  <c r="H36" i="2"/>
  <c r="F36" i="2"/>
  <c r="I36" i="2" s="1"/>
  <c r="I35" i="2"/>
  <c r="H35" i="2"/>
  <c r="H34" i="2"/>
  <c r="F34" i="2"/>
  <c r="I34" i="2" s="1"/>
  <c r="H32" i="2"/>
  <c r="F32" i="2"/>
  <c r="I32" i="2" s="1"/>
  <c r="H31" i="2"/>
  <c r="F31" i="2"/>
  <c r="I31" i="2" s="1"/>
  <c r="H30" i="2"/>
  <c r="F30" i="2"/>
  <c r="I30" i="2" s="1"/>
  <c r="H29" i="2"/>
  <c r="F29" i="2"/>
  <c r="I29" i="2" s="1"/>
  <c r="H28" i="2"/>
  <c r="F28" i="2"/>
  <c r="I28" i="2" s="1"/>
  <c r="H27" i="2"/>
  <c r="F27" i="2"/>
  <c r="I27" i="2" s="1"/>
  <c r="H26" i="2"/>
  <c r="F26" i="2"/>
  <c r="I26" i="2" s="1"/>
  <c r="H25" i="2"/>
  <c r="F25" i="2"/>
  <c r="I25" i="2" s="1"/>
  <c r="H24" i="2"/>
  <c r="F24" i="2"/>
  <c r="I24" i="2" s="1"/>
  <c r="H23" i="2"/>
  <c r="F23" i="2"/>
  <c r="I23" i="2" s="1"/>
  <c r="H21" i="2"/>
  <c r="F21" i="2"/>
  <c r="I21" i="2" s="1"/>
  <c r="H20" i="2"/>
  <c r="F20" i="2"/>
  <c r="I20" i="2" s="1"/>
  <c r="H19" i="2"/>
  <c r="F19" i="2"/>
  <c r="I19" i="2" s="1"/>
  <c r="H18" i="2"/>
  <c r="I18" i="2"/>
  <c r="H16" i="2"/>
  <c r="H15" i="2"/>
  <c r="H14" i="2"/>
  <c r="H13" i="2"/>
  <c r="H12" i="2"/>
  <c r="H11" i="2"/>
  <c r="I69" i="2" l="1"/>
  <c r="I70" i="2" s="1"/>
  <c r="I72" i="2" s="1"/>
</calcChain>
</file>

<file path=xl/sharedStrings.xml><?xml version="1.0" encoding="utf-8"?>
<sst xmlns="http://schemas.openxmlformats.org/spreadsheetml/2006/main" count="173" uniqueCount="142">
  <si>
    <t>Entreprise :</t>
  </si>
  <si>
    <t>Email :</t>
  </si>
  <si>
    <t>Personne de contact:</t>
  </si>
  <si>
    <t xml:space="preserve">Téléphone : </t>
  </si>
  <si>
    <t>Adresse :</t>
  </si>
  <si>
    <t>EAN</t>
  </si>
  <si>
    <t>DESIGNATION</t>
  </si>
  <si>
    <t>POIDS / QTE</t>
  </si>
  <si>
    <t>PVC TTC</t>
  </si>
  <si>
    <t>Rabais %</t>
  </si>
  <si>
    <t>QTE</t>
  </si>
  <si>
    <t>Prix unitaire ajusté CHF</t>
  </si>
  <si>
    <t>TOTAL</t>
  </si>
  <si>
    <t xml:space="preserve">CARRES &amp; PRODUITS - LES PAILLETTES VERTES </t>
  </si>
  <si>
    <t>0616054429706</t>
  </si>
  <si>
    <t>Carré 'la Suisse' / Quadrat 'die Schweiz'*</t>
  </si>
  <si>
    <t>1 pce</t>
  </si>
  <si>
    <t>0616054429713</t>
  </si>
  <si>
    <t>Carré 'classique' / Quadrat 'derklassiker'*</t>
  </si>
  <si>
    <t>0616054429720</t>
  </si>
  <si>
    <t>Carré 'floral' / Quadrat 'blumige'*</t>
  </si>
  <si>
    <t>0616054429737</t>
  </si>
  <si>
    <t>Carré 'découpage forêt' / Quadrat 'ausschnitt wald'*</t>
  </si>
  <si>
    <t>0616054429744</t>
  </si>
  <si>
    <t>Carré 'automne' / Quadrat 'herbst'</t>
  </si>
  <si>
    <t>0616054429751</t>
  </si>
  <si>
    <t>Carré 'papillon de nuit' / Quadrat 'motte'</t>
  </si>
  <si>
    <t>0616054429768</t>
  </si>
  <si>
    <t>Le Carré set de 3 - avec bandeau papier / das Quadrat 3er-Set mit Papierbinde</t>
  </si>
  <si>
    <t>3 pces</t>
  </si>
  <si>
    <t>0616054430122</t>
  </si>
  <si>
    <t>Goupillon de nettoyage / Reinigungsbürste</t>
  </si>
  <si>
    <t>0616054430139</t>
  </si>
  <si>
    <t xml:space="preserve">Paille en roseaux / Schilfrohrstroh </t>
  </si>
  <si>
    <t xml:space="preserve">MATIERES PREMIERES - LES PAILLETTES VERTES </t>
  </si>
  <si>
    <t>0616054429911</t>
  </si>
  <si>
    <t>Acide citrique / Zitronensäure</t>
  </si>
  <si>
    <t>1 kg</t>
  </si>
  <si>
    <t>0616054430061</t>
  </si>
  <si>
    <t>Argile blanche Kaolin / Weisse Tonerde</t>
  </si>
  <si>
    <t>0616054430030</t>
  </si>
  <si>
    <t>Argile verte Montmorillonite / Grüne Tonerde</t>
  </si>
  <si>
    <t>0616054429799</t>
  </si>
  <si>
    <t>Bicarbonate de soude pharma / Pharmazeutisches Natron</t>
  </si>
  <si>
    <t>0616054429829</t>
  </si>
  <si>
    <t>Bicarbonate de soude technique / Technisches Natron</t>
  </si>
  <si>
    <t>0616054429881</t>
  </si>
  <si>
    <t>Cristaux de soude / Sodakristalle</t>
  </si>
  <si>
    <t>0616054429850</t>
  </si>
  <si>
    <t>Percarbonate de soude / Perkarbonate</t>
  </si>
  <si>
    <t>0616054430009</t>
  </si>
  <si>
    <t>Savon de Marseille en paillettes / Seife aus marseille</t>
  </si>
  <si>
    <t>0616054429973</t>
  </si>
  <si>
    <t>Sodium cocoyl isethionate (SCI) / Natrium cocoyl isethionat</t>
  </si>
  <si>
    <t>0616054429942</t>
  </si>
  <si>
    <t>Sodium coco sulfate (SCS) / Natrium kokos sulfat</t>
  </si>
  <si>
    <t xml:space="preserve">PRODUITS MENAGERS - LES PAILLETTES VERTES </t>
  </si>
  <si>
    <t>0616054430085</t>
  </si>
  <si>
    <t>Cake vaisselle / Geschirr Cake**</t>
  </si>
  <si>
    <t>200 g</t>
  </si>
  <si>
    <t>0616054430115</t>
  </si>
  <si>
    <t>Cake vaisselle recharge / Geschirr Cake Nachfüllpackung**</t>
  </si>
  <si>
    <t>0616054430092</t>
  </si>
  <si>
    <t>Galets WC / Toilettenblock**</t>
  </si>
  <si>
    <t>20 pces</t>
  </si>
  <si>
    <t>0616054430108</t>
  </si>
  <si>
    <t>Pierre d'argile / Kleipasta**</t>
  </si>
  <si>
    <t>0616054430078</t>
  </si>
  <si>
    <t>Savon noir à huile de lin BIO / Schwarze Seife mit BIO-Leinöl</t>
  </si>
  <si>
    <t xml:space="preserve">1 l </t>
  </si>
  <si>
    <t xml:space="preserve">*Panaché de 7 couleurs aléatoires selon stock actuel. Merci de nous faire savoir si vous souhaitez des couleurs spécifiques. </t>
  </si>
  <si>
    <t xml:space="preserve">*Mit 7 zufälligen Farben je nach aktuellem Lagerbestand. Bitte lassen Sie uns wissen, wenn Sie bestimmte Farben wünschen.  </t>
  </si>
  <si>
    <t xml:space="preserve">**Sans parfum ou version sans parfum disponible / **Ohne Parfüm oder parfümfreie Version erhältlich </t>
  </si>
  <si>
    <t>BAUMES &amp; CREMES - HARMONY</t>
  </si>
  <si>
    <t>0616054429614</t>
  </si>
  <si>
    <t>Baume à barbe / Bartbalsam</t>
  </si>
  <si>
    <t>50 g</t>
  </si>
  <si>
    <t>0616054429690</t>
  </si>
  <si>
    <t>Baume à lèvres vanille / Lippenbalsam</t>
  </si>
  <si>
    <t>8 g</t>
  </si>
  <si>
    <t>0616054429485</t>
  </si>
  <si>
    <r>
      <t xml:space="preserve">Baume hydratant corps / </t>
    </r>
    <r>
      <rPr>
        <sz val="16"/>
        <color theme="1"/>
        <rFont val="Avenir Book"/>
        <family val="2"/>
      </rPr>
      <t>Feuchtigkeitsspendender Körperbalsam</t>
    </r>
  </si>
  <si>
    <t>80 g</t>
  </si>
  <si>
    <t>0616054429683</t>
  </si>
  <si>
    <t>Baume musculaire / Muskelbalsam</t>
  </si>
  <si>
    <t>20 g</t>
  </si>
  <si>
    <t>0616054429492</t>
  </si>
  <si>
    <t>Crème de jour visage / Tagescreme Gesicht</t>
  </si>
  <si>
    <t>0616054429508</t>
  </si>
  <si>
    <t>Crème pour les mains / Handcreme</t>
  </si>
  <si>
    <t>60 g</t>
  </si>
  <si>
    <t xml:space="preserve">BIEN-ÊTRE - HARMONY </t>
  </si>
  <si>
    <t>0616054429652</t>
  </si>
  <si>
    <t xml:space="preserve">Gommage Himalaya Epsom et huile de noyau d'abricot / Himalaya Epsom und Aprikosenkernöl Peeling </t>
  </si>
  <si>
    <t>0616054429645</t>
  </si>
  <si>
    <t>Bain relaxant sans parfum / Entspannendes bad**</t>
  </si>
  <si>
    <t>275 g</t>
  </si>
  <si>
    <t>0616054429669</t>
  </si>
  <si>
    <r>
      <t xml:space="preserve">Masque d'argile &amp; charbon actif / </t>
    </r>
    <r>
      <rPr>
        <sz val="14"/>
        <color theme="1"/>
        <rFont val="Avenir Book"/>
        <family val="2"/>
      </rPr>
      <t>Maske aus Tonerde &amp; Aktivkohle**</t>
    </r>
  </si>
  <si>
    <t>150 g</t>
  </si>
  <si>
    <t>0616054429676</t>
  </si>
  <si>
    <r>
      <t xml:space="preserve">Masque d'argile &amp; spiruline / </t>
    </r>
    <r>
      <rPr>
        <sz val="16"/>
        <color theme="1"/>
        <rFont val="Avenir Book"/>
        <family val="2"/>
      </rPr>
      <t>Maske aus Tonerde &amp; Spirulina**</t>
    </r>
  </si>
  <si>
    <t>0616054429621</t>
  </si>
  <si>
    <t>Sels de bain lavande / Lavendel-Badesalz</t>
  </si>
  <si>
    <t>0616054429638</t>
  </si>
  <si>
    <t>Sels de bain géranium rosat / Badesalz Rosengeranie</t>
  </si>
  <si>
    <t>DEODORANTS &amp; DENTIFRICE - HARMONY</t>
  </si>
  <si>
    <t>0616054429577</t>
  </si>
  <si>
    <t>Déodorant lavande / Lavendel Deodorant</t>
  </si>
  <si>
    <t>0616054429584</t>
  </si>
  <si>
    <t>Déodorant citron tea tree / Deodorant Zitrone &amp; Teebaum</t>
  </si>
  <si>
    <t>0616054429591</t>
  </si>
  <si>
    <t>Déodorant sans parfum / Deodorant ohne Parfüm**</t>
  </si>
  <si>
    <t>0616054429607</t>
  </si>
  <si>
    <t>Dentifrice charbon menthe verte / Kohle-Zahnpasta Spearmint</t>
  </si>
  <si>
    <t>70 g</t>
  </si>
  <si>
    <t>SAVONS ET SHAMPOINGS SOLIDES - HARMONY</t>
  </si>
  <si>
    <t>0616054429546</t>
  </si>
  <si>
    <t>Savon de rasage / Rasierseife</t>
  </si>
  <si>
    <t>95 g</t>
  </si>
  <si>
    <t>0616054429515</t>
  </si>
  <si>
    <t>Savon bois de santal patchouli / Sandelholz Patchouli-Seife</t>
  </si>
  <si>
    <t>0616054429522</t>
  </si>
  <si>
    <t xml:space="preserve">Savon charbon actif / Aktivkohle-Seife </t>
  </si>
  <si>
    <t>0616054429539</t>
  </si>
  <si>
    <t>Savon lavande / Lavendel-Seife</t>
  </si>
  <si>
    <t>0616054429560</t>
  </si>
  <si>
    <r>
      <t xml:space="preserve">Shampoing menthe &amp; eucalyptus / </t>
    </r>
    <r>
      <rPr>
        <sz val="16"/>
        <color theme="1"/>
        <rFont val="Avenir Book"/>
        <family val="2"/>
      </rPr>
      <t xml:space="preserve">Shampoo Minze &amp; Eukalyptus </t>
    </r>
  </si>
  <si>
    <t>0616054429553</t>
  </si>
  <si>
    <r>
      <t>Shampoing lavande &amp; tea tree /</t>
    </r>
    <r>
      <rPr>
        <sz val="16"/>
        <color theme="1"/>
        <rFont val="Avenir Book"/>
        <family val="2"/>
      </rPr>
      <t xml:space="preserve"> Shampoo Lavendel &amp; Teebaum</t>
    </r>
  </si>
  <si>
    <t>Conditions de paiement &amp; remarques</t>
  </si>
  <si>
    <t>Total CHF HT</t>
  </si>
  <si>
    <t>Total CHF TTC</t>
  </si>
  <si>
    <t xml:space="preserve">dont TVA 8,1% </t>
  </si>
  <si>
    <t>Zahlungsbedingungen &amp; Hinweise</t>
  </si>
  <si>
    <t>Lieu, Date</t>
  </si>
  <si>
    <t xml:space="preserve">                                                                 Signature</t>
  </si>
  <si>
    <t>Le paiement ce fait sur facture à 30 jours</t>
  </si>
  <si>
    <t>Die Zahlung erfolgt auf Rechnung innerhalb von 30 Tagen</t>
  </si>
  <si>
    <r>
      <t>Pas de minimum et</t>
    </r>
    <r>
      <rPr>
        <b/>
        <sz val="18"/>
        <color theme="1"/>
        <rFont val="Avenir Book"/>
      </rPr>
      <t xml:space="preserve"> livraison offerte dès 250.- d'achat</t>
    </r>
  </si>
  <si>
    <r>
      <t>Kein Mindestbestellwert und</t>
    </r>
    <r>
      <rPr>
        <b/>
        <sz val="18"/>
        <color theme="1"/>
        <rFont val="Avenir Book"/>
      </rPr>
      <t xml:space="preserve"> kostenlose Lieferung ab einem Bestellwert von 250.</t>
    </r>
    <r>
      <rPr>
        <sz val="18"/>
        <color theme="1"/>
        <rFont val="Avenir Book"/>
        <family val="2"/>
      </rPr>
      <t>-</t>
    </r>
  </si>
  <si>
    <t>PRIX PRO.                 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</si>
</sst>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venir Book"/>
      <family val="2"/>
    </font>
    <font>
      <b/>
      <sz val="18"/>
      <color theme="1"/>
      <name val="Avenir Book"/>
      <family val="2"/>
    </font>
    <font>
      <b/>
      <sz val="18"/>
      <color theme="0"/>
      <name val="Avenir Book"/>
      <family val="2"/>
    </font>
    <font>
      <sz val="14"/>
      <color theme="1"/>
      <name val="Avenir Book"/>
      <family val="2"/>
    </font>
    <font>
      <sz val="18"/>
      <color rgb="FFFF0000"/>
      <name val="Avenir Book"/>
      <family val="2"/>
    </font>
    <font>
      <b/>
      <sz val="18"/>
      <name val="Avenir Book"/>
      <family val="2"/>
    </font>
    <font>
      <sz val="18"/>
      <name val="Avenir Book"/>
      <family val="2"/>
    </font>
    <font>
      <sz val="16"/>
      <color theme="1"/>
      <name val="Avenir Book"/>
      <family val="2"/>
    </font>
    <font>
      <sz val="18"/>
      <color theme="1"/>
      <name val="Aptos Narrow"/>
      <family val="2"/>
      <scheme val="minor"/>
    </font>
    <font>
      <b/>
      <sz val="16"/>
      <color theme="1"/>
      <name val="Avenir Book"/>
      <family val="2"/>
    </font>
    <font>
      <sz val="15"/>
      <color theme="1"/>
      <name val="Avenir Book"/>
    </font>
    <font>
      <b/>
      <sz val="18"/>
      <color theme="1"/>
      <name val="Avenir Book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FD4"/>
        <bgColor theme="4" tint="0.79998168889431442"/>
      </patternFill>
    </fill>
    <fill>
      <patternFill patternType="solid">
        <fgColor rgb="FFDCEFD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ck">
        <color theme="4" tint="0.39997558519241921"/>
      </top>
      <bottom/>
      <diagonal/>
    </border>
    <border>
      <left style="thin">
        <color theme="0"/>
      </left>
      <right/>
      <top/>
      <bottom style="thick">
        <color theme="4" tint="0.39997558519241921"/>
      </bottom>
      <diagonal/>
    </border>
    <border>
      <left/>
      <right/>
      <top/>
      <bottom style="thick">
        <color theme="4" tint="0.39997558519241921"/>
      </bottom>
      <diagonal/>
    </border>
    <border>
      <left style="thin">
        <color theme="0"/>
      </left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4" tint="0.59999389629810485"/>
      </right>
      <top/>
      <bottom/>
      <diagonal/>
    </border>
    <border>
      <left style="thick">
        <color theme="4" tint="0.59999389629810485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ck">
        <color theme="4" tint="0.39997558519241921"/>
      </bottom>
      <diagonal/>
    </border>
    <border>
      <left style="thin">
        <color theme="4" tint="0.39997558519241921"/>
      </left>
      <right/>
      <top style="thick">
        <color theme="4" tint="0.39997558519241921"/>
      </top>
      <bottom style="thin">
        <color theme="4" tint="0.39997558519241921"/>
      </bottom>
      <diagonal/>
    </border>
    <border>
      <left/>
      <right/>
      <top style="thick">
        <color theme="4" tint="0.39997558519241921"/>
      </top>
      <bottom style="thin">
        <color theme="4" tint="0.39997558519241921"/>
      </bottom>
      <diagonal/>
    </border>
    <border>
      <left style="thick">
        <color theme="4" tint="0.39997558519241921"/>
      </left>
      <right style="thick">
        <color theme="4"/>
      </right>
      <top style="thick">
        <color theme="4" tint="0.39997558519241921"/>
      </top>
      <bottom style="thick">
        <color theme="4" tint="0.39997558519241921"/>
      </bottom>
      <diagonal/>
    </border>
    <border>
      <left/>
      <right/>
      <top style="thick">
        <color theme="4" tint="0.39997558519241921"/>
      </top>
      <bottom style="thick">
        <color theme="4" tint="0.39997558519241921"/>
      </bottom>
      <diagonal/>
    </border>
    <border>
      <left/>
      <right style="thick">
        <color theme="4" tint="0.39997558519241921"/>
      </right>
      <top style="thick">
        <color theme="4" tint="0.39997558519241921"/>
      </top>
      <bottom style="thick">
        <color theme="4" tint="0.39997558519241921"/>
      </bottom>
      <diagonal/>
    </border>
    <border>
      <left style="thick">
        <color theme="4" tint="0.39997558519241921"/>
      </left>
      <right/>
      <top style="thick">
        <color theme="4" tint="0.39997558519241921"/>
      </top>
      <bottom style="thick">
        <color theme="4" tint="0.39997558519241921"/>
      </bottom>
      <diagonal/>
    </border>
    <border>
      <left/>
      <right style="thick">
        <color theme="4" tint="0.39997558519241921"/>
      </right>
      <top style="thick">
        <color theme="4" tint="0.39997558519241921"/>
      </top>
      <bottom/>
      <diagonal/>
    </border>
    <border>
      <left/>
      <right style="thick">
        <color theme="4" tint="0.39997558519241921"/>
      </right>
      <top style="thick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ck">
        <color theme="4" tint="0.39997558519241921"/>
      </left>
      <right/>
      <top/>
      <bottom/>
      <diagonal/>
    </border>
    <border>
      <left/>
      <right style="thick">
        <color theme="4" tint="0.39997558519241921"/>
      </right>
      <top/>
      <bottom/>
      <diagonal/>
    </border>
    <border>
      <left style="thick">
        <color theme="4" tint="0.39997558519241921"/>
      </left>
      <right/>
      <top/>
      <bottom style="thick">
        <color theme="4" tint="0.39997558519241921"/>
      </bottom>
      <diagonal/>
    </border>
    <border>
      <left/>
      <right style="thick">
        <color theme="4" tint="0.39997558519241921"/>
      </right>
      <top/>
      <bottom style="thick">
        <color theme="4" tint="0.39997558519241921"/>
      </bottom>
      <diagonal/>
    </border>
    <border>
      <left/>
      <right style="thick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0"/>
      </right>
      <top style="thick">
        <color theme="4" tint="0.39997558519241921"/>
      </top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0"/>
      </right>
      <top/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0"/>
      </right>
      <top style="thin">
        <color theme="4" tint="0.39997558519241921"/>
      </top>
      <bottom style="thick">
        <color theme="4" tint="0.39997558519241921"/>
      </bottom>
      <diagonal/>
    </border>
    <border>
      <left style="thick">
        <color theme="4" tint="0.39997558519241921"/>
      </left>
      <right style="thin">
        <color theme="4" tint="0.39997558519241921"/>
      </right>
      <top style="thick">
        <color theme="4" tint="0.39997558519241921"/>
      </top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ck">
        <color theme="4" tint="0.39997558519241921"/>
      </bottom>
      <diagonal/>
    </border>
    <border>
      <left/>
      <right style="thick">
        <color theme="4" tint="0.39997558519241921"/>
      </right>
      <top/>
      <bottom style="thin">
        <color theme="4" tint="0.39997558519241921"/>
      </bottom>
      <diagonal/>
    </border>
    <border>
      <left style="thick">
        <color theme="4" tint="0.39997558519241921"/>
      </left>
      <right style="thin">
        <color theme="0"/>
      </right>
      <top style="thin">
        <color theme="4" tint="0.39997558519241921"/>
      </top>
      <bottom/>
      <diagonal/>
    </border>
    <border>
      <left style="thin">
        <color theme="0"/>
      </left>
      <right/>
      <top style="thick">
        <color theme="4" tint="0.39997558519241921"/>
      </top>
      <bottom/>
      <diagonal/>
    </border>
    <border>
      <left/>
      <right style="thick">
        <color theme="4" tint="0.39997558519241921"/>
      </right>
      <top style="thin">
        <color theme="4" tint="0.39997558519241921"/>
      </top>
      <bottom/>
      <diagonal/>
    </border>
    <border>
      <left style="thick">
        <color theme="4" tint="0.39997558519241921"/>
      </left>
      <right style="thin">
        <color theme="0"/>
      </right>
      <top/>
      <bottom style="thick">
        <color theme="4" tint="0.3999755851924192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/>
    <xf numFmtId="2" fontId="2" fillId="0" borderId="3" xfId="0" applyNumberFormat="1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9" fontId="6" fillId="2" borderId="4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/>
    </xf>
    <xf numFmtId="2" fontId="6" fillId="2" borderId="6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right" vertical="center"/>
    </xf>
    <xf numFmtId="2" fontId="2" fillId="8" borderId="6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vertical="center"/>
    </xf>
    <xf numFmtId="9" fontId="2" fillId="8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8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0" xfId="0" applyFont="1"/>
    <xf numFmtId="2" fontId="2" fillId="2" borderId="0" xfId="0" applyNumberFormat="1" applyFont="1" applyFill="1"/>
    <xf numFmtId="0" fontId="13" fillId="0" borderId="0" xfId="0" applyFont="1"/>
    <xf numFmtId="2" fontId="3" fillId="5" borderId="0" xfId="0" applyNumberFormat="1" applyFont="1" applyFill="1"/>
    <xf numFmtId="2" fontId="3" fillId="7" borderId="0" xfId="0" applyNumberFormat="1" applyFont="1" applyFill="1"/>
    <xf numFmtId="2" fontId="3" fillId="0" borderId="0" xfId="0" applyNumberFormat="1" applyFont="1"/>
    <xf numFmtId="0" fontId="0" fillId="0" borderId="0" xfId="0" applyAlignment="1">
      <alignment vertical="center"/>
    </xf>
    <xf numFmtId="2" fontId="3" fillId="5" borderId="0" xfId="0" applyNumberFormat="1" applyFont="1" applyFill="1" applyAlignment="1">
      <alignment vertical="center"/>
    </xf>
    <xf numFmtId="2" fontId="2" fillId="9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2" fontId="3" fillId="7" borderId="12" xfId="0" applyNumberFormat="1" applyFont="1" applyFill="1" applyBorder="1" applyAlignment="1">
      <alignment vertical="center"/>
    </xf>
    <xf numFmtId="2" fontId="3" fillId="7" borderId="12" xfId="0" applyNumberFormat="1" applyFont="1" applyFill="1" applyBorder="1"/>
    <xf numFmtId="0" fontId="0" fillId="0" borderId="12" xfId="0" applyBorder="1"/>
    <xf numFmtId="2" fontId="3" fillId="7" borderId="13" xfId="0" applyNumberFormat="1" applyFont="1" applyFill="1" applyBorder="1"/>
    <xf numFmtId="2" fontId="2" fillId="5" borderId="14" xfId="0" applyNumberFormat="1" applyFont="1" applyFill="1" applyBorder="1" applyAlignment="1">
      <alignment vertical="center"/>
    </xf>
    <xf numFmtId="2" fontId="3" fillId="5" borderId="15" xfId="0" applyNumberFormat="1" applyFont="1" applyFill="1" applyBorder="1"/>
    <xf numFmtId="2" fontId="2" fillId="9" borderId="14" xfId="0" applyNumberFormat="1" applyFont="1" applyFill="1" applyBorder="1"/>
    <xf numFmtId="2" fontId="3" fillId="7" borderId="15" xfId="0" applyNumberFormat="1" applyFont="1" applyFill="1" applyBorder="1"/>
    <xf numFmtId="2" fontId="2" fillId="9" borderId="16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2" fontId="3" fillId="7" borderId="17" xfId="0" applyNumberFormat="1" applyFont="1" applyFill="1" applyBorder="1" applyAlignment="1">
      <alignment vertical="center"/>
    </xf>
    <xf numFmtId="2" fontId="3" fillId="7" borderId="17" xfId="0" applyNumberFormat="1" applyFont="1" applyFill="1" applyBorder="1"/>
    <xf numFmtId="0" fontId="0" fillId="0" borderId="17" xfId="0" applyBorder="1"/>
    <xf numFmtId="2" fontId="3" fillId="7" borderId="18" xfId="0" applyNumberFormat="1" applyFont="1" applyFill="1" applyBorder="1"/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2" fontId="6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2" fontId="2" fillId="9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2" fontId="2" fillId="7" borderId="0" xfId="0" applyNumberFormat="1" applyFont="1" applyFill="1" applyAlignment="1">
      <alignment horizontal="right" vertical="center"/>
    </xf>
    <xf numFmtId="2" fontId="3" fillId="7" borderId="19" xfId="0" quotePrefix="1" applyNumberFormat="1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right" vertical="center"/>
    </xf>
    <xf numFmtId="2" fontId="3" fillId="5" borderId="19" xfId="0" quotePrefix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4" fillId="3" borderId="2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2" fontId="2" fillId="8" borderId="0" xfId="0" applyNumberFormat="1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right" vertical="center"/>
    </xf>
    <xf numFmtId="0" fontId="3" fillId="9" borderId="28" xfId="0" applyFont="1" applyFill="1" applyBorder="1" applyAlignment="1">
      <alignment horizontal="left" vertical="center"/>
    </xf>
    <xf numFmtId="0" fontId="3" fillId="9" borderId="26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center" vertical="center"/>
    </xf>
    <xf numFmtId="2" fontId="2" fillId="9" borderId="26" xfId="0" applyNumberFormat="1" applyFont="1" applyFill="1" applyBorder="1" applyAlignment="1">
      <alignment horizontal="center" vertical="center"/>
    </xf>
    <xf numFmtId="2" fontId="2" fillId="9" borderId="26" xfId="0" applyNumberFormat="1" applyFont="1" applyFill="1" applyBorder="1" applyAlignment="1">
      <alignment horizontal="right" vertical="center"/>
    </xf>
    <xf numFmtId="2" fontId="3" fillId="9" borderId="27" xfId="0" quotePrefix="1" applyNumberFormat="1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center" vertical="center"/>
    </xf>
    <xf numFmtId="2" fontId="8" fillId="8" borderId="0" xfId="0" applyNumberFormat="1" applyFont="1" applyFill="1" applyBorder="1" applyAlignment="1">
      <alignment horizontal="center" vertical="center"/>
    </xf>
    <xf numFmtId="9" fontId="6" fillId="8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left" vertical="center" wrapText="1"/>
    </xf>
    <xf numFmtId="2" fontId="2" fillId="4" borderId="26" xfId="0" applyNumberFormat="1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/>
    </xf>
    <xf numFmtId="2" fontId="2" fillId="9" borderId="26" xfId="0" applyNumberFormat="1" applyFont="1" applyFill="1" applyBorder="1" applyAlignment="1">
      <alignment horizontal="center"/>
    </xf>
    <xf numFmtId="2" fontId="3" fillId="4" borderId="27" xfId="0" applyNumberFormat="1" applyFont="1" applyFill="1" applyBorder="1" applyAlignment="1">
      <alignment horizontal="right" vertical="center"/>
    </xf>
    <xf numFmtId="9" fontId="2" fillId="8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3" fillId="8" borderId="29" xfId="0" applyNumberFormat="1" applyFont="1" applyFill="1" applyBorder="1" applyAlignment="1">
      <alignment horizontal="right" vertical="center"/>
    </xf>
    <xf numFmtId="2" fontId="3" fillId="8" borderId="34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2" fontId="3" fillId="8" borderId="36" xfId="0" applyNumberFormat="1" applyFont="1" applyFill="1" applyBorder="1" applyAlignment="1">
      <alignment horizontal="right" vertical="center"/>
    </xf>
    <xf numFmtId="0" fontId="3" fillId="9" borderId="2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 vertical="center"/>
    </xf>
    <xf numFmtId="2" fontId="8" fillId="9" borderId="26" xfId="0" applyNumberFormat="1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right" vertical="center"/>
    </xf>
    <xf numFmtId="0" fontId="2" fillId="9" borderId="26" xfId="0" applyFont="1" applyFill="1" applyBorder="1" applyAlignment="1">
      <alignment horizontal="left"/>
    </xf>
    <xf numFmtId="2" fontId="5" fillId="9" borderId="26" xfId="0" applyNumberFormat="1" applyFont="1" applyFill="1" applyBorder="1" applyAlignment="1">
      <alignment horizontal="center"/>
    </xf>
    <xf numFmtId="0" fontId="2" fillId="9" borderId="26" xfId="0" applyFont="1" applyFill="1" applyBorder="1"/>
    <xf numFmtId="2" fontId="2" fillId="9" borderId="26" xfId="0" applyNumberFormat="1" applyFont="1" applyFill="1" applyBorder="1"/>
    <xf numFmtId="2" fontId="2" fillId="9" borderId="27" xfId="0" applyNumberFormat="1" applyFont="1" applyFill="1" applyBorder="1"/>
    <xf numFmtId="0" fontId="3" fillId="9" borderId="28" xfId="0" applyFont="1" applyFill="1" applyBorder="1" applyAlignment="1">
      <alignment vertical="center"/>
    </xf>
    <xf numFmtId="0" fontId="3" fillId="9" borderId="26" xfId="0" applyFont="1" applyFill="1" applyBorder="1" applyAlignment="1">
      <alignment vertical="center"/>
    </xf>
    <xf numFmtId="0" fontId="5" fillId="8" borderId="38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left" vertical="center"/>
    </xf>
    <xf numFmtId="2" fontId="3" fillId="0" borderId="0" xfId="0" applyNumberFormat="1" applyFont="1" applyBorder="1"/>
    <xf numFmtId="0" fontId="3" fillId="0" borderId="0" xfId="0" applyFont="1" applyBorder="1" applyAlignment="1">
      <alignment vertical="center"/>
    </xf>
    <xf numFmtId="2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9" fillId="9" borderId="2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 wrapText="1"/>
    </xf>
    <xf numFmtId="2" fontId="9" fillId="4" borderId="6" xfId="0" applyNumberFormat="1" applyFont="1" applyFill="1" applyBorder="1" applyAlignment="1">
      <alignment horizontal="center" vertical="center"/>
    </xf>
    <xf numFmtId="9" fontId="9" fillId="4" borderId="6" xfId="0" applyNumberFormat="1" applyFont="1" applyFill="1" applyBorder="1" applyAlignment="1">
      <alignment horizontal="center" vertical="center"/>
    </xf>
    <xf numFmtId="2" fontId="9" fillId="9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2" fontId="2" fillId="9" borderId="6" xfId="0" applyNumberFormat="1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right" vertical="center"/>
    </xf>
    <xf numFmtId="2" fontId="9" fillId="4" borderId="2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2" fontId="11" fillId="9" borderId="21" xfId="0" quotePrefix="1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left" vertical="center"/>
    </xf>
    <xf numFmtId="2" fontId="2" fillId="9" borderId="21" xfId="0" applyNumberFormat="1" applyFont="1" applyFill="1" applyBorder="1" applyAlignment="1">
      <alignment horizontal="center"/>
    </xf>
    <xf numFmtId="0" fontId="12" fillId="4" borderId="42" xfId="0" applyFont="1" applyFill="1" applyBorder="1" applyAlignment="1">
      <alignment horizontal="left" vertical="center"/>
    </xf>
    <xf numFmtId="0" fontId="12" fillId="4" borderId="35" xfId="0" applyFont="1" applyFill="1" applyBorder="1" applyAlignment="1">
      <alignment horizontal="left" vertical="center"/>
    </xf>
    <xf numFmtId="0" fontId="12" fillId="4" borderId="43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2" fontId="3" fillId="9" borderId="37" xfId="0" quotePrefix="1" applyNumberFormat="1" applyFont="1" applyFill="1" applyBorder="1" applyAlignment="1">
      <alignment horizontal="right" vertical="center"/>
    </xf>
    <xf numFmtId="0" fontId="9" fillId="9" borderId="44" xfId="0" applyFont="1" applyFill="1" applyBorder="1" applyAlignment="1">
      <alignment horizontal="left" vertical="center"/>
    </xf>
    <xf numFmtId="0" fontId="11" fillId="4" borderId="32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2" fontId="2" fillId="9" borderId="24" xfId="0" applyNumberFormat="1" applyFont="1" applyFill="1" applyBorder="1" applyAlignment="1">
      <alignment horizontal="right" vertical="center"/>
    </xf>
    <xf numFmtId="2" fontId="3" fillId="9" borderId="30" xfId="0" quotePrefix="1" applyNumberFormat="1" applyFont="1" applyFill="1" applyBorder="1" applyAlignment="1">
      <alignment horizontal="right" vertical="center"/>
    </xf>
    <xf numFmtId="0" fontId="5" fillId="8" borderId="4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right" vertical="center"/>
    </xf>
    <xf numFmtId="2" fontId="3" fillId="2" borderId="29" xfId="0" quotePrefix="1" applyNumberFormat="1" applyFont="1" applyFill="1" applyBorder="1" applyAlignment="1">
      <alignment horizontal="right" vertical="center"/>
    </xf>
    <xf numFmtId="2" fontId="3" fillId="2" borderId="34" xfId="0" quotePrefix="1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2" fontId="3" fillId="2" borderId="45" xfId="0" quotePrefix="1" applyNumberFormat="1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/>
    </xf>
    <xf numFmtId="49" fontId="5" fillId="8" borderId="39" xfId="0" applyNumberFormat="1" applyFont="1" applyFill="1" applyBorder="1" applyAlignment="1">
      <alignment horizontal="center" vertical="center"/>
    </xf>
    <xf numFmtId="2" fontId="3" fillId="2" borderId="48" xfId="0" quotePrefix="1" applyNumberFormat="1" applyFont="1" applyFill="1" applyBorder="1" applyAlignment="1">
      <alignment horizontal="right" vertical="center"/>
    </xf>
    <xf numFmtId="49" fontId="5" fillId="2" borderId="49" xfId="0" applyNumberFormat="1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2" fontId="3" fillId="2" borderId="36" xfId="0" quotePrefix="1" applyNumberFormat="1" applyFont="1" applyFill="1" applyBorder="1" applyAlignment="1">
      <alignment horizontal="right" vertical="center"/>
    </xf>
    <xf numFmtId="49" fontId="5" fillId="8" borderId="38" xfId="0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/>
    </xf>
    <xf numFmtId="49" fontId="5" fillId="8" borderId="40" xfId="0" applyNumberFormat="1" applyFont="1" applyFill="1" applyBorder="1" applyAlignment="1">
      <alignment horizontal="center" vertical="center"/>
    </xf>
    <xf numFmtId="49" fontId="5" fillId="8" borderId="49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right" vertical="center"/>
    </xf>
    <xf numFmtId="2" fontId="8" fillId="8" borderId="4" xfId="0" applyNumberFormat="1" applyFont="1" applyFill="1" applyBorder="1" applyAlignment="1">
      <alignment horizontal="center" vertical="center"/>
    </xf>
    <xf numFmtId="9" fontId="6" fillId="8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/>
    </xf>
    <xf numFmtId="49" fontId="5" fillId="8" borderId="4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right" vertical="center"/>
    </xf>
  </cellXfs>
  <cellStyles count="1">
    <cellStyle name="Normal" xfId="0" builtinId="0"/>
  </cellStyles>
  <dxfs count="11">
    <dxf>
      <border>
        <bottom style="thick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venir Book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Avenir Book"/>
        <family val="2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CE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117124</xdr:colOff>
      <xdr:row>3</xdr:row>
      <xdr:rowOff>86321</xdr:rowOff>
    </xdr:from>
    <xdr:to>
      <xdr:col>1</xdr:col>
      <xdr:colOff>1152</xdr:colOff>
      <xdr:row>5</xdr:row>
      <xdr:rowOff>246413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4DFBC8-D165-A741-B86C-6CF63D5E4F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" y="396765"/>
          <a:ext cx="1572446" cy="8591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B6AB0-C3D8-9840-8C34-FAB0E24F47F6}" name="Tableau22" displayName="Tableau22" ref="B9:I67" totalsRowShown="0" headerRowDxfId="10" dataDxfId="9" headerRowBorderDxfId="0">
  <tableColumns count="8">
    <tableColumn id="1" xr3:uid="{5EAE8567-CC3F-2240-8A43-EEA5BBC9DA60}" name="DESIGNATION" dataDxfId="8"/>
    <tableColumn id="10" xr3:uid="{7B249D17-CD38-D64A-B9C8-77AFB524054A}" name="POIDS / QTE" dataDxfId="7"/>
    <tableColumn id="2" xr3:uid="{9B0682A9-806C-AB4A-B1A8-1675919DEE8B}" name="PVC TTC" dataDxfId="6"/>
    <tableColumn id="9" xr3:uid="{071A6A44-5E45-6A42-956B-D40B296EE130}" name="Rabais %" dataDxfId="5"/>
    <tableColumn id="3" xr3:uid="{9ACF38DC-4463-7D44-A82B-C3AD8D8C2445}" name="PRIX PRO.                 -40%" dataDxfId="4"/>
    <tableColumn id="4" xr3:uid="{ECBCC05F-6490-A341-9446-1CCB7639E53C}" name="QTE" dataDxfId="3"/>
    <tableColumn id="15" xr3:uid="{DC5F9965-1815-0D47-BBA8-51A2D63D8544}" name="Prix unitaire ajusté CHF" dataDxfId="2">
      <calculatedColumnFormula>IF(G10&gt;7,Tableau22[[#This Row],[PVC TTC]]*0.7,Tableau22[[#This Row],[PVC TTC]]*0.65)</calculatedColumnFormula>
    </tableColumn>
    <tableColumn id="5" xr3:uid="{FC998691-B6E0-3D46-8ED3-3A7002082E15}" name="TOTAL" dataDxfId="1">
      <calculatedColumnFormula>Tableau22[[#This Row],[QTE]]*Tableau22[[#This Row],[PRIX PRO.                 -40%]]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32CA-2461-4444-9D91-96D5F143394B}">
  <sheetPr>
    <pageSetUpPr fitToPage="1"/>
  </sheetPr>
  <dimension ref="A3:K94"/>
  <sheetViews>
    <sheetView tabSelected="1" showRuler="0" view="pageBreakPreview" topLeftCell="A61" zoomScale="126" zoomScaleNormal="36" zoomScaleSheetLayoutView="126" zoomScalePageLayoutView="46" workbookViewId="0">
      <selection activeCell="F89" sqref="F89"/>
    </sheetView>
  </sheetViews>
  <sheetFormatPr baseColWidth="10" defaultColWidth="10.83203125" defaultRowHeight="26" x14ac:dyDescent="0.4"/>
  <cols>
    <col min="1" max="1" width="22.5" style="9" customWidth="1"/>
    <col min="2" max="2" width="84.5" style="5" customWidth="1"/>
    <col min="3" max="3" width="14" style="5" customWidth="1"/>
    <col min="4" max="4" width="13.83203125" style="12" customWidth="1"/>
    <col min="5" max="5" width="12" style="9" hidden="1" customWidth="1"/>
    <col min="6" max="6" width="20.33203125" style="10" customWidth="1"/>
    <col min="7" max="7" width="9.5" style="9" customWidth="1"/>
    <col min="8" max="8" width="4.1640625" hidden="1" customWidth="1"/>
    <col min="9" max="9" width="17.5" style="8" customWidth="1"/>
    <col min="10" max="16384" width="10.83203125" style="9"/>
  </cols>
  <sheetData>
    <row r="3" spans="1:9" x14ac:dyDescent="0.4">
      <c r="A3" s="169"/>
      <c r="B3" s="4"/>
      <c r="D3" s="6"/>
      <c r="E3" s="6"/>
      <c r="F3" s="7"/>
      <c r="G3" s="33"/>
      <c r="H3" s="8"/>
      <c r="I3" s="33"/>
    </row>
    <row r="4" spans="1:9" x14ac:dyDescent="0.4">
      <c r="A4" s="169"/>
      <c r="B4" s="4" t="s">
        <v>0</v>
      </c>
      <c r="C4" s="6" t="s">
        <v>1</v>
      </c>
      <c r="D4" s="6"/>
      <c r="E4" s="6"/>
      <c r="F4" s="7"/>
      <c r="G4" s="33"/>
      <c r="H4" s="8"/>
      <c r="I4" s="33"/>
    </row>
    <row r="5" spans="1:9" x14ac:dyDescent="0.4">
      <c r="A5" s="169"/>
      <c r="B5" s="4" t="s">
        <v>2</v>
      </c>
      <c r="C5" s="6" t="s">
        <v>3</v>
      </c>
      <c r="D5" s="6"/>
      <c r="E5" s="6"/>
      <c r="F5" s="7"/>
      <c r="G5" s="33"/>
      <c r="H5" s="8"/>
      <c r="I5" s="33"/>
    </row>
    <row r="6" spans="1:9" x14ac:dyDescent="0.4">
      <c r="A6" s="169"/>
      <c r="B6" s="4" t="s">
        <v>4</v>
      </c>
      <c r="C6" s="6"/>
      <c r="D6" s="6"/>
      <c r="E6" s="6"/>
      <c r="G6" s="33"/>
      <c r="H6" s="8"/>
      <c r="I6" s="33"/>
    </row>
    <row r="7" spans="1:9" x14ac:dyDescent="0.4">
      <c r="A7" s="169"/>
      <c r="B7" s="4"/>
      <c r="C7" s="6"/>
      <c r="D7" s="6"/>
      <c r="E7" s="6"/>
      <c r="G7" s="33"/>
      <c r="H7" s="8"/>
      <c r="I7" s="33"/>
    </row>
    <row r="8" spans="1:9" ht="27" thickBot="1" x14ac:dyDescent="0.45">
      <c r="A8" s="169"/>
      <c r="B8" s="4"/>
      <c r="C8" s="9"/>
      <c r="D8" s="6"/>
      <c r="E8" s="6"/>
      <c r="F8" s="11"/>
      <c r="G8" s="33"/>
      <c r="H8" s="8"/>
      <c r="I8" s="33"/>
    </row>
    <row r="9" spans="1:9" ht="66" customHeight="1" thickTop="1" thickBot="1" x14ac:dyDescent="0.45">
      <c r="A9" s="74" t="s">
        <v>5</v>
      </c>
      <c r="B9" s="75" t="s">
        <v>6</v>
      </c>
      <c r="C9" s="76" t="s">
        <v>7</v>
      </c>
      <c r="D9" s="77" t="s">
        <v>8</v>
      </c>
      <c r="E9" s="76" t="s">
        <v>9</v>
      </c>
      <c r="F9" s="77" t="s">
        <v>141</v>
      </c>
      <c r="G9" s="76" t="s">
        <v>10</v>
      </c>
      <c r="H9" s="77" t="s">
        <v>11</v>
      </c>
      <c r="I9" s="78" t="s">
        <v>12</v>
      </c>
    </row>
    <row r="10" spans="1:9" ht="38.25" customHeight="1" thickTop="1" thickBot="1" x14ac:dyDescent="0.45">
      <c r="A10" s="85" t="s">
        <v>13</v>
      </c>
      <c r="B10" s="86"/>
      <c r="C10" s="121"/>
      <c r="D10" s="122"/>
      <c r="E10" s="123"/>
      <c r="F10" s="122"/>
      <c r="G10" s="123"/>
      <c r="H10" s="124"/>
      <c r="I10" s="125"/>
    </row>
    <row r="11" spans="1:9" ht="40" customHeight="1" thickTop="1" x14ac:dyDescent="0.4">
      <c r="A11" s="170" t="s">
        <v>14</v>
      </c>
      <c r="B11" s="171" t="s">
        <v>15</v>
      </c>
      <c r="C11" s="107" t="s">
        <v>16</v>
      </c>
      <c r="D11" s="107">
        <v>3.5</v>
      </c>
      <c r="E11" s="108">
        <v>0.35</v>
      </c>
      <c r="F11" s="107">
        <f t="shared" ref="F11:F15" si="0">D11*0.6</f>
        <v>2.1</v>
      </c>
      <c r="G11" s="172"/>
      <c r="H11" s="173">
        <f>IF(G11&gt;6,Tableau22[[#This Row],[PVC TTC]]*0.65,Tableau22[[#This Row],[PVC TTC]]*0.7)</f>
        <v>2.4499999999999997</v>
      </c>
      <c r="I11" s="174">
        <f>Tableau22[[#This Row],[QTE]]*Tableau22[[#This Row],[PRIX PRO.                 -40%]]</f>
        <v>0</v>
      </c>
    </row>
    <row r="12" spans="1:9" ht="40" customHeight="1" x14ac:dyDescent="0.4">
      <c r="A12" s="130" t="s">
        <v>17</v>
      </c>
      <c r="B12" s="2" t="s">
        <v>18</v>
      </c>
      <c r="C12" s="82" t="s">
        <v>16</v>
      </c>
      <c r="D12" s="82">
        <v>3.5</v>
      </c>
      <c r="E12" s="81">
        <v>0.35</v>
      </c>
      <c r="F12" s="82">
        <f t="shared" si="0"/>
        <v>2.1</v>
      </c>
      <c r="G12" s="103"/>
      <c r="H12" s="120">
        <f>IF(G12&gt;6,Tableau22[[#This Row],[PVC TTC]]*0.65,Tableau22[[#This Row],[PVC TTC]]*0.7)</f>
        <v>2.4499999999999997</v>
      </c>
      <c r="I12" s="175">
        <f>Tableau22[[#This Row],[QTE]]*Tableau22[[#This Row],[PRIX PRO.                 -40%]]</f>
        <v>0</v>
      </c>
    </row>
    <row r="13" spans="1:9" ht="40" customHeight="1" x14ac:dyDescent="0.4">
      <c r="A13" s="176" t="s">
        <v>19</v>
      </c>
      <c r="B13" s="1" t="s">
        <v>20</v>
      </c>
      <c r="C13" s="82" t="s">
        <v>16</v>
      </c>
      <c r="D13" s="82">
        <v>3.5</v>
      </c>
      <c r="E13" s="81">
        <v>0.35</v>
      </c>
      <c r="F13" s="82">
        <f t="shared" si="0"/>
        <v>2.1</v>
      </c>
      <c r="G13" s="103"/>
      <c r="H13" s="120">
        <f>IF(G13&gt;6,Tableau22[[#This Row],[PVC TTC]]*0.65,Tableau22[[#This Row],[PVC TTC]]*0.7)</f>
        <v>2.4499999999999997</v>
      </c>
      <c r="I13" s="175">
        <f>Tableau22[[#This Row],[QTE]]*Tableau22[[#This Row],[PRIX PRO.                 -40%]]</f>
        <v>0</v>
      </c>
    </row>
    <row r="14" spans="1:9" ht="40" customHeight="1" x14ac:dyDescent="0.4">
      <c r="A14" s="130" t="s">
        <v>21</v>
      </c>
      <c r="B14" s="2" t="s">
        <v>22</v>
      </c>
      <c r="C14" s="82" t="s">
        <v>16</v>
      </c>
      <c r="D14" s="82">
        <v>3.5</v>
      </c>
      <c r="E14" s="81">
        <v>0.35</v>
      </c>
      <c r="F14" s="82">
        <f t="shared" si="0"/>
        <v>2.1</v>
      </c>
      <c r="G14" s="103"/>
      <c r="H14" s="120">
        <f>IF(G14&gt;6,Tableau22[[#This Row],[PVC TTC]]*0.65,Tableau22[[#This Row],[PVC TTC]]*0.7)</f>
        <v>2.4499999999999997</v>
      </c>
      <c r="I14" s="175">
        <f>Tableau22[[#This Row],[QTE]]*Tableau22[[#This Row],[PRIX PRO.                 -40%]]</f>
        <v>0</v>
      </c>
    </row>
    <row r="15" spans="1:9" ht="40" customHeight="1" x14ac:dyDescent="0.4">
      <c r="A15" s="176" t="s">
        <v>23</v>
      </c>
      <c r="B15" s="1" t="s">
        <v>24</v>
      </c>
      <c r="C15" s="82" t="s">
        <v>16</v>
      </c>
      <c r="D15" s="82">
        <v>3.5</v>
      </c>
      <c r="E15" s="81">
        <v>0.35</v>
      </c>
      <c r="F15" s="82">
        <f t="shared" si="0"/>
        <v>2.1</v>
      </c>
      <c r="G15" s="103"/>
      <c r="H15" s="120">
        <f>IF(G15&gt;6,Tableau22[[#This Row],[PVC TTC]]*0.65,Tableau22[[#This Row],[PVC TTC]]*0.7)</f>
        <v>2.4499999999999997</v>
      </c>
      <c r="I15" s="175">
        <f>Tableau22[[#This Row],[QTE]]*Tableau22[[#This Row],[PRIX PRO.                 -40%]]</f>
        <v>0</v>
      </c>
    </row>
    <row r="16" spans="1:9" ht="40" customHeight="1" thickBot="1" x14ac:dyDescent="0.45">
      <c r="A16" s="130" t="s">
        <v>25</v>
      </c>
      <c r="B16" s="26" t="s">
        <v>26</v>
      </c>
      <c r="C16" s="28" t="s">
        <v>16</v>
      </c>
      <c r="D16" s="82">
        <v>3.5</v>
      </c>
      <c r="E16" s="21">
        <v>0.35</v>
      </c>
      <c r="F16" s="28">
        <f>D16*0.6</f>
        <v>2.1</v>
      </c>
      <c r="G16" s="31"/>
      <c r="H16" s="16">
        <f>IF(G16&gt;6,Tableau22[[#This Row],[PVC TTC]]*0.65,Tableau22[[#This Row],[PVC TTC]]*0.7)</f>
        <v>2.4499999999999997</v>
      </c>
      <c r="I16" s="177">
        <f>Tableau22[[#This Row],[QTE]]*Tableau22[[#This Row],[PRIX PRO.                 -40%]]</f>
        <v>0</v>
      </c>
    </row>
    <row r="17" spans="1:9" ht="40" hidden="1" customHeight="1" x14ac:dyDescent="0.45">
      <c r="A17" s="178" t="s">
        <v>27</v>
      </c>
      <c r="B17" s="1" t="s">
        <v>28</v>
      </c>
      <c r="C17" s="102" t="s">
        <v>29</v>
      </c>
      <c r="D17" s="82">
        <v>15</v>
      </c>
      <c r="E17" s="81">
        <v>0.35</v>
      </c>
      <c r="F17" s="82">
        <f>D17*0.65</f>
        <v>9.75</v>
      </c>
      <c r="G17" s="102"/>
      <c r="H17" s="94">
        <f>IF(G17&gt;2,Tableau22[[#This Row],[PVC TTC]]*0.65,Tableau22[[#This Row],[PVC TTC]]*0.7)</f>
        <v>10.5</v>
      </c>
      <c r="I17" s="175">
        <f>Tableau22[[#This Row],[QTE]]*Tableau22[[#This Row],[Prix unitaire ajusté CHF]]</f>
        <v>0</v>
      </c>
    </row>
    <row r="18" spans="1:9" ht="40" customHeight="1" thickTop="1" x14ac:dyDescent="0.4">
      <c r="A18" s="179" t="s">
        <v>30</v>
      </c>
      <c r="B18" s="27" t="s">
        <v>31</v>
      </c>
      <c r="C18" s="30" t="s">
        <v>16</v>
      </c>
      <c r="D18" s="29">
        <v>2</v>
      </c>
      <c r="E18" s="14">
        <v>0.4</v>
      </c>
      <c r="F18" s="29">
        <f>D18*0.6</f>
        <v>1.2</v>
      </c>
      <c r="G18" s="30"/>
      <c r="H18" s="17">
        <f>IF(G18&gt;7,Tableau22[[#This Row],[PVC TTC]]*0.7,Tableau22[[#This Row],[PVC TTC]]*0.65)</f>
        <v>1.3</v>
      </c>
      <c r="I18" s="180">
        <f>Tableau22[[#This Row],[QTE]]*Tableau22[[#This Row],[PRIX PRO.                 -40%]]</f>
        <v>0</v>
      </c>
    </row>
    <row r="19" spans="1:9" ht="40" customHeight="1" thickBot="1" x14ac:dyDescent="0.45">
      <c r="A19" s="181" t="s">
        <v>32</v>
      </c>
      <c r="B19" s="15" t="s">
        <v>33</v>
      </c>
      <c r="C19" s="22" t="s">
        <v>16</v>
      </c>
      <c r="D19" s="18">
        <v>2</v>
      </c>
      <c r="E19" s="182">
        <v>0.4</v>
      </c>
      <c r="F19" s="18">
        <f>D19*0.6</f>
        <v>1.2</v>
      </c>
      <c r="G19" s="113"/>
      <c r="H19" s="19">
        <f>IF(G19&gt;7,Tableau22[[#This Row],[PVC TTC]]*0.7,Tableau22[[#This Row],[PVC TTC]]*0.65)</f>
        <v>1.3</v>
      </c>
      <c r="I19" s="183">
        <f>Tableau22[[#This Row],[QTE]]*Tableau22[[#This Row],[PRIX PRO.                 -40%]]</f>
        <v>0</v>
      </c>
    </row>
    <row r="20" spans="1:9" ht="40" hidden="1" customHeight="1" x14ac:dyDescent="0.4">
      <c r="A20" s="56"/>
      <c r="B20" s="57"/>
      <c r="C20" s="58"/>
      <c r="D20" s="59"/>
      <c r="E20" s="60"/>
      <c r="F20" s="61">
        <f>D20*0.6</f>
        <v>0</v>
      </c>
      <c r="G20" s="62"/>
      <c r="H20" s="63">
        <f>IF(G20&gt;7,Tableau22[[#This Row],[PVC TTC]]*0.7,Tableau22[[#This Row],[PVC TTC]]*0.65)</f>
        <v>0</v>
      </c>
      <c r="I20" s="64">
        <f>Tableau22[[#This Row],[QTE]]*Tableau22[[#This Row],[PRIX PRO.                 -40%]]</f>
        <v>0</v>
      </c>
    </row>
    <row r="21" spans="1:9" ht="40" hidden="1" customHeight="1" thickBot="1" x14ac:dyDescent="0.45">
      <c r="A21" s="65"/>
      <c r="B21" s="66"/>
      <c r="C21" s="67"/>
      <c r="D21" s="68"/>
      <c r="E21" s="67"/>
      <c r="F21" s="69">
        <f>D21*0.6</f>
        <v>0</v>
      </c>
      <c r="G21" s="70"/>
      <c r="H21" s="71">
        <f>IF(G21&gt;7,Tableau22[[#This Row],[PVC TTC]]*0.7,Tableau22[[#This Row],[PVC TTC]]*0.65)</f>
        <v>0</v>
      </c>
      <c r="I21" s="72">
        <f>Tableau22[[#This Row],[QTE]]*Tableau22[[#This Row],[PRIX PRO.                 -40%]]</f>
        <v>0</v>
      </c>
    </row>
    <row r="22" spans="1:9" ht="37" customHeight="1" thickTop="1" thickBot="1" x14ac:dyDescent="0.45">
      <c r="A22" s="85" t="s">
        <v>34</v>
      </c>
      <c r="B22" s="86"/>
      <c r="C22" s="87"/>
      <c r="D22" s="88"/>
      <c r="E22" s="87"/>
      <c r="F22" s="88"/>
      <c r="G22" s="87"/>
      <c r="H22" s="89"/>
      <c r="I22" s="90"/>
    </row>
    <row r="23" spans="1:9" ht="40" customHeight="1" thickTop="1" x14ac:dyDescent="0.4">
      <c r="A23" s="184" t="s">
        <v>35</v>
      </c>
      <c r="B23" s="185" t="s">
        <v>36</v>
      </c>
      <c r="C23" s="186" t="s">
        <v>37</v>
      </c>
      <c r="D23" s="187">
        <v>11.9</v>
      </c>
      <c r="E23" s="108">
        <v>0.4</v>
      </c>
      <c r="F23" s="107">
        <f t="shared" ref="F23:F32" si="1">D23*0.6</f>
        <v>7.14</v>
      </c>
      <c r="G23" s="129"/>
      <c r="H23" s="190">
        <f>IF(G23&gt;9,Tableau22[[#This Row],[PVC TTC]]*0.65,Tableau22[[#This Row],[PVC TTC]]*0.7)</f>
        <v>8.33</v>
      </c>
      <c r="I23" s="110">
        <f>Tableau22[[#This Row],[QTE]]*Tableau22[[#This Row],[PRIX PRO.                 -40%]]</f>
        <v>0</v>
      </c>
    </row>
    <row r="24" spans="1:9" ht="40" customHeight="1" x14ac:dyDescent="0.4">
      <c r="A24" s="188" t="s">
        <v>38</v>
      </c>
      <c r="B24" s="2" t="s">
        <v>39</v>
      </c>
      <c r="C24" s="79" t="s">
        <v>37</v>
      </c>
      <c r="D24" s="80">
        <v>18.7</v>
      </c>
      <c r="E24" s="81">
        <v>0.4</v>
      </c>
      <c r="F24" s="82">
        <f t="shared" si="1"/>
        <v>11.219999999999999</v>
      </c>
      <c r="G24" s="83"/>
      <c r="H24" s="94">
        <f>IF(G24&gt;9,Tableau22[[#This Row],[PVC TTC]]*0.65,Tableau22[[#This Row],[PVC TTC]]*0.7)</f>
        <v>13.089999999999998</v>
      </c>
      <c r="I24" s="111">
        <f>Tableau22[[#This Row],[QTE]]*Tableau22[[#This Row],[PRIX PRO.                 -40%]]</f>
        <v>0</v>
      </c>
    </row>
    <row r="25" spans="1:9" ht="40" customHeight="1" x14ac:dyDescent="0.4">
      <c r="A25" s="188" t="s">
        <v>40</v>
      </c>
      <c r="B25" s="2" t="s">
        <v>41</v>
      </c>
      <c r="C25" s="79" t="s">
        <v>37</v>
      </c>
      <c r="D25" s="80">
        <v>19.899999999999999</v>
      </c>
      <c r="E25" s="81">
        <v>0.4</v>
      </c>
      <c r="F25" s="82">
        <f t="shared" si="1"/>
        <v>11.94</v>
      </c>
      <c r="G25" s="83"/>
      <c r="H25" s="84">
        <f>IF(G25&gt;9,Tableau22[[#This Row],[PVC TTC]]*0.65,Tableau22[[#This Row],[PVC TTC]]*0.7)</f>
        <v>13.929999999999998</v>
      </c>
      <c r="I25" s="111">
        <f>Tableau22[[#This Row],[QTE]]*Tableau22[[#This Row],[PRIX PRO.                 -40%]]</f>
        <v>0</v>
      </c>
    </row>
    <row r="26" spans="1:9" ht="40" customHeight="1" x14ac:dyDescent="0.4">
      <c r="A26" s="188" t="s">
        <v>42</v>
      </c>
      <c r="B26" s="2" t="s">
        <v>43</v>
      </c>
      <c r="C26" s="79" t="s">
        <v>37</v>
      </c>
      <c r="D26" s="80">
        <v>9.9</v>
      </c>
      <c r="E26" s="81">
        <v>0.4</v>
      </c>
      <c r="F26" s="82">
        <f t="shared" si="1"/>
        <v>5.94</v>
      </c>
      <c r="G26" s="83"/>
      <c r="H26" s="94">
        <f>IF(G26&gt;9,Tableau22[[#This Row],[PVC TTC]]*0.65,Tableau22[[#This Row],[PVC TTC]]*0.7)</f>
        <v>6.93</v>
      </c>
      <c r="I26" s="111">
        <f>Tableau22[[#This Row],[QTE]]*Tableau22[[#This Row],[PRIX PRO.                 -40%]]</f>
        <v>0</v>
      </c>
    </row>
    <row r="27" spans="1:9" ht="40" customHeight="1" x14ac:dyDescent="0.4">
      <c r="A27" s="188" t="s">
        <v>44</v>
      </c>
      <c r="B27" s="2" t="s">
        <v>45</v>
      </c>
      <c r="C27" s="79" t="s">
        <v>37</v>
      </c>
      <c r="D27" s="80">
        <v>5.5</v>
      </c>
      <c r="E27" s="81">
        <v>0.4</v>
      </c>
      <c r="F27" s="82">
        <f t="shared" si="1"/>
        <v>3.3</v>
      </c>
      <c r="G27" s="83"/>
      <c r="H27" s="84">
        <f>IF(G27&gt;9,Tableau22[[#This Row],[PVC TTC]]*0.65,Tableau22[[#This Row],[PVC TTC]]*0.7)</f>
        <v>3.8499999999999996</v>
      </c>
      <c r="I27" s="111">
        <f>Tableau22[[#This Row],[QTE]]*Tableau22[[#This Row],[PRIX PRO.                 -40%]]</f>
        <v>0</v>
      </c>
    </row>
    <row r="28" spans="1:9" ht="40" customHeight="1" x14ac:dyDescent="0.4">
      <c r="A28" s="188" t="s">
        <v>46</v>
      </c>
      <c r="B28" s="2" t="s">
        <v>47</v>
      </c>
      <c r="C28" s="79" t="s">
        <v>37</v>
      </c>
      <c r="D28" s="80">
        <v>7.5</v>
      </c>
      <c r="E28" s="81">
        <v>0.4</v>
      </c>
      <c r="F28" s="82">
        <f t="shared" si="1"/>
        <v>4.5</v>
      </c>
      <c r="G28" s="83"/>
      <c r="H28" s="94">
        <f>IF(G28&gt;9,Tableau22[[#This Row],[PVC TTC]]*0.65,Tableau22[[#This Row],[PVC TTC]]*0.7)</f>
        <v>5.25</v>
      </c>
      <c r="I28" s="111">
        <f>Tableau22[[#This Row],[QTE]]*Tableau22[[#This Row],[PRIX PRO.                 -40%]]</f>
        <v>0</v>
      </c>
    </row>
    <row r="29" spans="1:9" ht="40" customHeight="1" x14ac:dyDescent="0.4">
      <c r="A29" s="188" t="s">
        <v>48</v>
      </c>
      <c r="B29" s="2" t="s">
        <v>49</v>
      </c>
      <c r="C29" s="79" t="s">
        <v>37</v>
      </c>
      <c r="D29" s="80">
        <v>8.8000000000000007</v>
      </c>
      <c r="E29" s="81">
        <v>0.4</v>
      </c>
      <c r="F29" s="82">
        <f t="shared" si="1"/>
        <v>5.28</v>
      </c>
      <c r="G29" s="83"/>
      <c r="H29" s="84">
        <f>IF(G29&gt;9,Tableau22[[#This Row],[PVC TTC]]*0.65,Tableau22[[#This Row],[PVC TTC]]*0.7)</f>
        <v>6.16</v>
      </c>
      <c r="I29" s="111">
        <f>Tableau22[[#This Row],[QTE]]*Tableau22[[#This Row],[PRIX PRO.                 -40%]]</f>
        <v>0</v>
      </c>
    </row>
    <row r="30" spans="1:9" ht="40" customHeight="1" x14ac:dyDescent="0.4">
      <c r="A30" s="188" t="s">
        <v>50</v>
      </c>
      <c r="B30" s="2" t="s">
        <v>51</v>
      </c>
      <c r="C30" s="91" t="s">
        <v>37</v>
      </c>
      <c r="D30" s="80">
        <v>13.9</v>
      </c>
      <c r="E30" s="101">
        <v>0.4</v>
      </c>
      <c r="F30" s="82">
        <f t="shared" si="1"/>
        <v>8.34</v>
      </c>
      <c r="G30" s="83"/>
      <c r="H30" s="94">
        <f>IF(G30&gt;9,Tableau22[[#This Row],[PVC TTC]]*0.65,Tableau22[[#This Row],[PVC TTC]]*0.7)</f>
        <v>9.73</v>
      </c>
      <c r="I30" s="111">
        <f>Tableau22[[#This Row],[QTE]]*Tableau22[[#This Row],[PRIX PRO.                 -40%]]</f>
        <v>0</v>
      </c>
    </row>
    <row r="31" spans="1:9" ht="40" customHeight="1" x14ac:dyDescent="0.4">
      <c r="A31" s="188" t="s">
        <v>52</v>
      </c>
      <c r="B31" s="2" t="s">
        <v>53</v>
      </c>
      <c r="C31" s="91" t="s">
        <v>37</v>
      </c>
      <c r="D31" s="80">
        <v>49</v>
      </c>
      <c r="E31" s="101">
        <v>0.4</v>
      </c>
      <c r="F31" s="82">
        <f t="shared" si="1"/>
        <v>29.4</v>
      </c>
      <c r="G31" s="83"/>
      <c r="H31" s="84">
        <f>IF(G31&gt;9,Tableau22[[#This Row],[PVC TTC]]*0.65,Tableau22[[#This Row],[PVC TTC]]*0.7)</f>
        <v>34.299999999999997</v>
      </c>
      <c r="I31" s="111">
        <f>Tableau22[[#This Row],[QTE]]*Tableau22[[#This Row],[PRIX PRO.                 -40%]]</f>
        <v>0</v>
      </c>
    </row>
    <row r="32" spans="1:9" ht="40" customHeight="1" thickBot="1" x14ac:dyDescent="0.45">
      <c r="A32" s="189" t="s">
        <v>54</v>
      </c>
      <c r="B32" s="15" t="s">
        <v>55</v>
      </c>
      <c r="C32" s="22" t="s">
        <v>37</v>
      </c>
      <c r="D32" s="20">
        <v>31</v>
      </c>
      <c r="E32" s="24">
        <v>0.4</v>
      </c>
      <c r="F32" s="18">
        <f t="shared" si="1"/>
        <v>18.599999999999998</v>
      </c>
      <c r="G32" s="23"/>
      <c r="H32" s="19">
        <f>IF(G32&gt;9,Tableau22[[#This Row],[PVC TTC]]*0.65,Tableau22[[#This Row],[PVC TTC]]*0.7)</f>
        <v>21.7</v>
      </c>
      <c r="I32" s="114">
        <f>Tableau22[[#This Row],[QTE]]*Tableau22[[#This Row],[PRIX PRO.                 -40%]]</f>
        <v>0</v>
      </c>
    </row>
    <row r="33" spans="1:11" ht="40" customHeight="1" thickTop="1" thickBot="1" x14ac:dyDescent="0.45">
      <c r="A33" s="85" t="s">
        <v>56</v>
      </c>
      <c r="B33" s="86"/>
      <c r="C33" s="95"/>
      <c r="D33" s="96"/>
      <c r="E33" s="97"/>
      <c r="F33" s="88"/>
      <c r="G33" s="98"/>
      <c r="H33" s="99"/>
      <c r="I33" s="100"/>
    </row>
    <row r="34" spans="1:11" ht="40" customHeight="1" thickTop="1" x14ac:dyDescent="0.4">
      <c r="A34" s="184" t="s">
        <v>57</v>
      </c>
      <c r="B34" s="185" t="s">
        <v>58</v>
      </c>
      <c r="C34" s="106" t="s">
        <v>59</v>
      </c>
      <c r="D34" s="191">
        <v>15.9</v>
      </c>
      <c r="E34" s="192">
        <v>0.4</v>
      </c>
      <c r="F34" s="107">
        <f>D34*0.6</f>
        <v>9.5399999999999991</v>
      </c>
      <c r="G34" s="129"/>
      <c r="H34" s="17">
        <f>IF(G34&gt;7,Tableau22[[#This Row],[PVC TTC]]*0.7,Tableau22[[#This Row],[PVC TTC]]*0.65)</f>
        <v>10.335000000000001</v>
      </c>
      <c r="I34" s="110">
        <f>Tableau22[[#This Row],[QTE]]*Tableau22[[#This Row],[PRIX PRO.                 -40%]]</f>
        <v>0</v>
      </c>
    </row>
    <row r="35" spans="1:11" ht="40" customHeight="1" x14ac:dyDescent="0.4">
      <c r="A35" s="188" t="s">
        <v>60</v>
      </c>
      <c r="B35" s="2" t="s">
        <v>61</v>
      </c>
      <c r="C35" s="91" t="s">
        <v>59</v>
      </c>
      <c r="D35" s="92">
        <v>13.9</v>
      </c>
      <c r="E35" s="93">
        <v>0.4</v>
      </c>
      <c r="F35" s="82">
        <f>D35*0.6</f>
        <v>8.34</v>
      </c>
      <c r="G35" s="83"/>
      <c r="H35" s="193">
        <f>IF(G35&gt;7,Tableau22[[#This Row],[PVC TTC]]*0.7,Tableau22[[#This Row],[PVC TTC]]*0.65)</f>
        <v>9.0350000000000001</v>
      </c>
      <c r="I35" s="111">
        <f>Tableau22[[#This Row],[QTE]]*Tableau22[[#This Row],[PRIX PRO.                 -40%]]</f>
        <v>0</v>
      </c>
    </row>
    <row r="36" spans="1:11" ht="40" customHeight="1" x14ac:dyDescent="0.4">
      <c r="A36" s="188" t="s">
        <v>62</v>
      </c>
      <c r="B36" s="3" t="s">
        <v>63</v>
      </c>
      <c r="C36" s="91" t="s">
        <v>64</v>
      </c>
      <c r="D36" s="92">
        <v>14.9</v>
      </c>
      <c r="E36" s="93">
        <v>0.4</v>
      </c>
      <c r="F36" s="82">
        <f>D36*0.6</f>
        <v>8.94</v>
      </c>
      <c r="G36" s="83"/>
      <c r="H36" s="84">
        <f>IF(G36&gt;7,Tableau22[[#This Row],[PVC TTC]]*0.7,Tableau22[[#This Row],[PVC TTC]]*0.65)</f>
        <v>9.6850000000000005</v>
      </c>
      <c r="I36" s="111">
        <f>Tableau22[[#This Row],[QTE]]*Tableau22[[#This Row],[PRIX PRO.                 -40%]]</f>
        <v>0</v>
      </c>
    </row>
    <row r="37" spans="1:11" ht="40" customHeight="1" x14ac:dyDescent="0.4">
      <c r="A37" s="188" t="s">
        <v>65</v>
      </c>
      <c r="B37" s="2" t="s">
        <v>66</v>
      </c>
      <c r="C37" s="91" t="s">
        <v>59</v>
      </c>
      <c r="D37" s="92">
        <v>14.9</v>
      </c>
      <c r="E37" s="93">
        <v>0.4</v>
      </c>
      <c r="F37" s="82">
        <f>D37*0.6</f>
        <v>8.94</v>
      </c>
      <c r="G37" s="83"/>
      <c r="H37" s="94">
        <f>IF(G37&gt;7,Tableau22[[#This Row],[PVC TTC]]*0.7,Tableau22[[#This Row],[PVC TTC]]*0.65)</f>
        <v>9.6850000000000005</v>
      </c>
      <c r="I37" s="111">
        <f>Tableau22[[#This Row],[QTE]]*Tableau22[[#This Row],[PRIX PRO.                 -40%]]</f>
        <v>0</v>
      </c>
    </row>
    <row r="38" spans="1:11" ht="40" customHeight="1" thickBot="1" x14ac:dyDescent="0.45">
      <c r="A38" s="194" t="s">
        <v>67</v>
      </c>
      <c r="B38" s="195" t="s">
        <v>68</v>
      </c>
      <c r="C38" s="22" t="s">
        <v>69</v>
      </c>
      <c r="D38" s="20">
        <v>12</v>
      </c>
      <c r="E38" s="24">
        <v>0.4</v>
      </c>
      <c r="F38" s="18">
        <f>D38*0.6</f>
        <v>7.1999999999999993</v>
      </c>
      <c r="G38" s="23"/>
      <c r="H38" s="196">
        <f>IF(G38&gt;9,Tableau22[[#This Row],[PVC TTC]]*0.65,Tableau22[[#This Row],[PVC TTC]]*0.7)</f>
        <v>8.3999999999999986</v>
      </c>
      <c r="I38" s="114">
        <f>Tableau22[[#This Row],[QTE]]*Tableau22[[#This Row],[PRIX PRO.                 -40%]]</f>
        <v>0</v>
      </c>
      <c r="J38" s="73"/>
      <c r="K38" s="73"/>
    </row>
    <row r="39" spans="1:11" ht="39" customHeight="1" thickTop="1" x14ac:dyDescent="0.4">
      <c r="A39" s="154" t="s">
        <v>70</v>
      </c>
      <c r="B39" s="158"/>
      <c r="C39" s="162"/>
      <c r="D39" s="162"/>
      <c r="E39" s="162"/>
      <c r="F39" s="141"/>
      <c r="G39" s="163"/>
      <c r="H39" s="164"/>
      <c r="I39" s="165"/>
      <c r="J39" s="73"/>
      <c r="K39" s="73"/>
    </row>
    <row r="40" spans="1:11" ht="39" customHeight="1" x14ac:dyDescent="0.4">
      <c r="A40" s="156" t="s">
        <v>71</v>
      </c>
      <c r="B40" s="157"/>
      <c r="C40" s="161"/>
      <c r="D40" s="149"/>
      <c r="E40" s="150"/>
      <c r="F40" s="151"/>
      <c r="G40" s="152"/>
      <c r="H40" s="153">
        <f>IF(G40&gt;7,Tableau22[[#This Row],[PVC TTC]]*0.7,Tableau22[[#This Row],[PVC TTC]]*0.65)</f>
        <v>0</v>
      </c>
      <c r="I40" s="159"/>
      <c r="J40" s="73"/>
      <c r="K40" s="73"/>
    </row>
    <row r="41" spans="1:11" ht="40" customHeight="1" thickBot="1" x14ac:dyDescent="0.45">
      <c r="A41" s="155" t="s">
        <v>72</v>
      </c>
      <c r="B41" s="160"/>
      <c r="C41" s="142"/>
      <c r="D41" s="143"/>
      <c r="E41" s="144"/>
      <c r="F41" s="145"/>
      <c r="G41" s="146"/>
      <c r="H41" s="147">
        <f>IF(G41&gt;7,Tableau22[[#This Row],[PVC TTC]]*0.7,Tableau22[[#This Row],[PVC TTC]]*0.65)</f>
        <v>0</v>
      </c>
      <c r="I41" s="148"/>
      <c r="J41" s="73"/>
      <c r="K41" s="73"/>
    </row>
    <row r="42" spans="1:11" ht="40" customHeight="1" thickTop="1" thickBot="1" x14ac:dyDescent="0.45">
      <c r="A42" s="85" t="s">
        <v>73</v>
      </c>
      <c r="B42" s="86"/>
      <c r="C42" s="87"/>
      <c r="D42" s="88"/>
      <c r="E42" s="87"/>
      <c r="F42" s="88"/>
      <c r="G42" s="87"/>
      <c r="H42" s="99"/>
      <c r="I42" s="100"/>
    </row>
    <row r="43" spans="1:11" ht="40" customHeight="1" thickTop="1" x14ac:dyDescent="0.4">
      <c r="A43" s="131" t="s">
        <v>74</v>
      </c>
      <c r="B43" s="104" t="s">
        <v>75</v>
      </c>
      <c r="C43" s="102" t="s">
        <v>76</v>
      </c>
      <c r="D43" s="82">
        <v>33</v>
      </c>
      <c r="E43" s="81">
        <v>0.4</v>
      </c>
      <c r="F43" s="82">
        <f t="shared" ref="F43:F48" si="2">D43*0.6</f>
        <v>19.8</v>
      </c>
      <c r="G43" s="102"/>
      <c r="H43" s="94">
        <f>IF(G43&gt;9,Tableau22[[#This Row],[PVC TTC]]*0.65,Tableau22[[#This Row],[PVC TTC]]*0.7)</f>
        <v>23.099999999999998</v>
      </c>
      <c r="I43" s="111">
        <f>Tableau22[[#This Row],[QTE]]*Tableau22[[#This Row],[PRIX PRO.                 -40%]]</f>
        <v>0</v>
      </c>
    </row>
    <row r="44" spans="1:11" ht="40" customHeight="1" x14ac:dyDescent="0.4">
      <c r="A44" s="130" t="s">
        <v>77</v>
      </c>
      <c r="B44" s="104" t="s">
        <v>78</v>
      </c>
      <c r="C44" s="102" t="s">
        <v>79</v>
      </c>
      <c r="D44" s="82">
        <v>15</v>
      </c>
      <c r="E44" s="81">
        <v>0.4</v>
      </c>
      <c r="F44" s="82">
        <f t="shared" si="2"/>
        <v>9</v>
      </c>
      <c r="G44" s="102"/>
      <c r="H44" s="94">
        <f>IF(G44&gt;9,Tableau22[[#This Row],[PVC TTC]]*0.65,Tableau22[[#This Row],[PVC TTC]]*0.7)</f>
        <v>10.5</v>
      </c>
      <c r="I44" s="111">
        <f>Tableau22[[#This Row],[QTE]]*Tableau22[[#This Row],[PRIX PRO.                 -40%]]</f>
        <v>0</v>
      </c>
    </row>
    <row r="45" spans="1:11" ht="40" customHeight="1" x14ac:dyDescent="0.4">
      <c r="A45" s="130" t="s">
        <v>80</v>
      </c>
      <c r="B45" s="104" t="s">
        <v>81</v>
      </c>
      <c r="C45" s="102" t="s">
        <v>82</v>
      </c>
      <c r="D45" s="82">
        <v>44</v>
      </c>
      <c r="E45" s="81">
        <v>0.4</v>
      </c>
      <c r="F45" s="82">
        <f t="shared" si="2"/>
        <v>26.4</v>
      </c>
      <c r="G45" s="102"/>
      <c r="H45" s="94">
        <f>IF(G45&gt;5,Tableau22[[#This Row],[PVC TTC]]*0.65,Tableau22[[#This Row],[PVC TTC]]*0.7)</f>
        <v>30.799999999999997</v>
      </c>
      <c r="I45" s="111">
        <f>Tableau22[[#This Row],[QTE]]*Tableau22[[#This Row],[PRIX PRO.                 -40%]]</f>
        <v>0</v>
      </c>
    </row>
    <row r="46" spans="1:11" ht="40" customHeight="1" x14ac:dyDescent="0.4">
      <c r="A46" s="130" t="s">
        <v>83</v>
      </c>
      <c r="B46" s="104" t="s">
        <v>84</v>
      </c>
      <c r="C46" s="102" t="s">
        <v>85</v>
      </c>
      <c r="D46" s="82">
        <v>18</v>
      </c>
      <c r="E46" s="81">
        <v>0.4</v>
      </c>
      <c r="F46" s="82">
        <f t="shared" si="2"/>
        <v>10.799999999999999</v>
      </c>
      <c r="G46" s="102"/>
      <c r="H46" s="94">
        <f>IF(G46&gt;9,Tableau22[[#This Row],[PVC TTC]]*0.65,Tableau22[[#This Row],[PVC TTC]]*0.7)</f>
        <v>12.6</v>
      </c>
      <c r="I46" s="111">
        <f>Tableau22[[#This Row],[QTE]]*Tableau22[[#This Row],[PRIX PRO.                 -40%]]</f>
        <v>0</v>
      </c>
    </row>
    <row r="47" spans="1:11" ht="40" customHeight="1" x14ac:dyDescent="0.4">
      <c r="A47" s="130" t="s">
        <v>86</v>
      </c>
      <c r="B47" s="104" t="s">
        <v>87</v>
      </c>
      <c r="C47" s="102" t="s">
        <v>85</v>
      </c>
      <c r="D47" s="82">
        <v>44</v>
      </c>
      <c r="E47" s="81">
        <v>0.4</v>
      </c>
      <c r="F47" s="82">
        <f t="shared" si="2"/>
        <v>26.4</v>
      </c>
      <c r="G47" s="102"/>
      <c r="H47" s="94">
        <f>IF(G47&gt;5,Tableau22[[#This Row],[PVC TTC]]*0.65,Tableau22[[#This Row],[PVC TTC]]*0.7)</f>
        <v>30.799999999999997</v>
      </c>
      <c r="I47" s="111">
        <f>Tableau22[[#This Row],[QTE]]*Tableau22[[#This Row],[PRIX PRO.                 -40%]]</f>
        <v>0</v>
      </c>
    </row>
    <row r="48" spans="1:11" ht="40" customHeight="1" thickBot="1" x14ac:dyDescent="0.45">
      <c r="A48" s="166" t="s">
        <v>88</v>
      </c>
      <c r="B48" s="104" t="s">
        <v>89</v>
      </c>
      <c r="C48" s="102" t="s">
        <v>90</v>
      </c>
      <c r="D48" s="82">
        <v>30</v>
      </c>
      <c r="E48" s="81">
        <v>0.4</v>
      </c>
      <c r="F48" s="82">
        <f t="shared" si="2"/>
        <v>18</v>
      </c>
      <c r="G48" s="102"/>
      <c r="H48" s="94">
        <f>IF(G48&gt;5,Tableau22[[#This Row],[PVC TTC]]*0.65,Tableau22[[#This Row],[PVC TTC]]*0.7)</f>
        <v>21</v>
      </c>
      <c r="I48" s="111">
        <f>Tableau22[[#This Row],[QTE]]*Tableau22[[#This Row],[PRIX PRO.                 -40%]]</f>
        <v>0</v>
      </c>
    </row>
    <row r="49" spans="1:10" ht="28" customHeight="1" thickTop="1" thickBot="1" x14ac:dyDescent="0.45">
      <c r="A49" s="85" t="s">
        <v>91</v>
      </c>
      <c r="B49" s="86"/>
      <c r="C49" s="117"/>
      <c r="D49" s="118"/>
      <c r="E49" s="119"/>
      <c r="F49" s="88"/>
      <c r="G49" s="119"/>
      <c r="H49" s="118"/>
      <c r="I49" s="100"/>
    </row>
    <row r="50" spans="1:10" ht="59.25" customHeight="1" thickTop="1" x14ac:dyDescent="0.4">
      <c r="A50" s="128" t="s">
        <v>92</v>
      </c>
      <c r="B50" s="105" t="s">
        <v>93</v>
      </c>
      <c r="C50" s="109" t="s">
        <v>59</v>
      </c>
      <c r="D50" s="107">
        <v>28</v>
      </c>
      <c r="E50" s="108">
        <v>0.4</v>
      </c>
      <c r="F50" s="107">
        <f t="shared" ref="F50:F55" si="3">D50*0.6</f>
        <v>16.8</v>
      </c>
      <c r="G50" s="109"/>
      <c r="H50" s="17">
        <f>IF(G50&gt;5,Tableau22[[#This Row],[PVC TTC]]*0.65,Tableau22[[#This Row],[PVC TTC]]*0.7)</f>
        <v>19.599999999999998</v>
      </c>
      <c r="I50" s="110">
        <f>Tableau22[[#This Row],[QTE]]*Tableau22[[#This Row],[PRIX PRO.                 -40%]]</f>
        <v>0</v>
      </c>
    </row>
    <row r="51" spans="1:10" ht="40" customHeight="1" x14ac:dyDescent="0.4">
      <c r="A51" s="130" t="s">
        <v>94</v>
      </c>
      <c r="B51" s="104" t="s">
        <v>95</v>
      </c>
      <c r="C51" s="102" t="s">
        <v>96</v>
      </c>
      <c r="D51" s="82">
        <v>15</v>
      </c>
      <c r="E51" s="81">
        <v>0.4</v>
      </c>
      <c r="F51" s="82">
        <f t="shared" si="3"/>
        <v>9</v>
      </c>
      <c r="G51" s="102"/>
      <c r="H51" s="94">
        <f>IF(G51&gt;9,Tableau22[[#This Row],[PVC TTC]]*0.65,Tableau22[[#This Row],[PVC TTC]]*0.7)</f>
        <v>10.5</v>
      </c>
      <c r="I51" s="111">
        <f>Tableau22[[#This Row],[QTE]]*Tableau22[[#This Row],[PRIX PRO.                 -40%]]</f>
        <v>0</v>
      </c>
    </row>
    <row r="52" spans="1:10" ht="40" customHeight="1" x14ac:dyDescent="0.4">
      <c r="A52" s="130" t="s">
        <v>97</v>
      </c>
      <c r="B52" s="104" t="s">
        <v>98</v>
      </c>
      <c r="C52" s="102" t="s">
        <v>99</v>
      </c>
      <c r="D52" s="82">
        <v>36</v>
      </c>
      <c r="E52" s="81">
        <v>0.4</v>
      </c>
      <c r="F52" s="82">
        <f t="shared" si="3"/>
        <v>21.599999999999998</v>
      </c>
      <c r="G52" s="102"/>
      <c r="H52" s="94">
        <f>IF(G52&gt;5,Tableau22[[#This Row],[PVC TTC]]*0.65,Tableau22[[#This Row],[PVC TTC]]*0.7)</f>
        <v>25.2</v>
      </c>
      <c r="I52" s="111">
        <f>Tableau22[[#This Row],[QTE]]*Tableau22[[#This Row],[PRIX PRO.                 -40%]]</f>
        <v>0</v>
      </c>
    </row>
    <row r="53" spans="1:10" ht="40" customHeight="1" x14ac:dyDescent="0.4">
      <c r="A53" s="130" t="s">
        <v>100</v>
      </c>
      <c r="B53" s="104" t="s">
        <v>101</v>
      </c>
      <c r="C53" s="102" t="s">
        <v>99</v>
      </c>
      <c r="D53" s="82">
        <v>36</v>
      </c>
      <c r="E53" s="81">
        <v>0.4</v>
      </c>
      <c r="F53" s="82">
        <f t="shared" si="3"/>
        <v>21.599999999999998</v>
      </c>
      <c r="G53" s="102"/>
      <c r="H53" s="94">
        <f>IF(G53&gt;5,Tableau22[[#This Row],[PVC TTC]]*0.65,Tableau22[[#This Row],[PVC TTC]]*0.7)</f>
        <v>25.2</v>
      </c>
      <c r="I53" s="111">
        <f>Tableau22[[#This Row],[QTE]]*Tableau22[[#This Row],[PRIX PRO.                 -40%]]</f>
        <v>0</v>
      </c>
    </row>
    <row r="54" spans="1:10" ht="40" customHeight="1" x14ac:dyDescent="0.4">
      <c r="A54" s="130" t="s">
        <v>102</v>
      </c>
      <c r="B54" s="104" t="s">
        <v>103</v>
      </c>
      <c r="C54" s="102" t="s">
        <v>96</v>
      </c>
      <c r="D54" s="82">
        <v>25</v>
      </c>
      <c r="E54" s="81">
        <v>0.4</v>
      </c>
      <c r="F54" s="82">
        <f t="shared" si="3"/>
        <v>15</v>
      </c>
      <c r="G54" s="102"/>
      <c r="H54" s="94">
        <f>IF(G54&gt;9,Tableau22[[#This Row],[PVC TTC]]*0.65,Tableau22[[#This Row],[PVC TTC]]*0.7)</f>
        <v>17.5</v>
      </c>
      <c r="I54" s="111">
        <f>Tableau22[[#This Row],[QTE]]*Tableau22[[#This Row],[PRIX PRO.                 -40%]]</f>
        <v>0</v>
      </c>
    </row>
    <row r="55" spans="1:10" ht="40" customHeight="1" thickBot="1" x14ac:dyDescent="0.45">
      <c r="A55" s="132" t="s">
        <v>104</v>
      </c>
      <c r="B55" s="112" t="s">
        <v>105</v>
      </c>
      <c r="C55" s="113" t="s">
        <v>96</v>
      </c>
      <c r="D55" s="18">
        <v>25</v>
      </c>
      <c r="E55" s="21">
        <v>0.4</v>
      </c>
      <c r="F55" s="18">
        <f t="shared" si="3"/>
        <v>15</v>
      </c>
      <c r="G55" s="113"/>
      <c r="H55" s="19">
        <f>IF(G55&gt;9,Tableau22[[#This Row],[PVC TTC]]*0.65,Tableau22[[#This Row],[PVC TTC]]*0.7)</f>
        <v>17.5</v>
      </c>
      <c r="I55" s="114">
        <f>Tableau22[[#This Row],[QTE]]*Tableau22[[#This Row],[PRIX PRO.                 -40%]]</f>
        <v>0</v>
      </c>
    </row>
    <row r="56" spans="1:10" ht="35.25" customHeight="1" thickTop="1" thickBot="1" x14ac:dyDescent="0.45">
      <c r="A56" s="85" t="s">
        <v>106</v>
      </c>
      <c r="B56" s="86"/>
      <c r="C56" s="115"/>
      <c r="D56" s="88"/>
      <c r="E56" s="87"/>
      <c r="F56" s="88"/>
      <c r="G56" s="116"/>
      <c r="H56" s="88"/>
      <c r="I56" s="100"/>
    </row>
    <row r="57" spans="1:10" ht="40" customHeight="1" thickTop="1" x14ac:dyDescent="0.4">
      <c r="A57" s="128" t="s">
        <v>107</v>
      </c>
      <c r="B57" s="105" t="s">
        <v>108</v>
      </c>
      <c r="C57" s="109" t="s">
        <v>90</v>
      </c>
      <c r="D57" s="107">
        <v>18</v>
      </c>
      <c r="E57" s="108">
        <v>0.4</v>
      </c>
      <c r="F57" s="107">
        <f>D57*0.6</f>
        <v>10.799999999999999</v>
      </c>
      <c r="G57" s="109"/>
      <c r="H57" s="17">
        <f>IF(G57&gt;9,Tableau22[[#This Row],[PVC TTC]]*0.65,Tableau22[[#This Row],[PVC TTC]]*0.7)</f>
        <v>12.6</v>
      </c>
      <c r="I57" s="110">
        <f>Tableau22[[#This Row],[QTE]]*Tableau22[[#This Row],[PRIX PRO.                 -40%]]</f>
        <v>0</v>
      </c>
    </row>
    <row r="58" spans="1:10" ht="40" customHeight="1" x14ac:dyDescent="0.4">
      <c r="A58" s="130" t="s">
        <v>109</v>
      </c>
      <c r="B58" s="104" t="s">
        <v>110</v>
      </c>
      <c r="C58" s="102" t="s">
        <v>90</v>
      </c>
      <c r="D58" s="82">
        <v>18</v>
      </c>
      <c r="E58" s="81">
        <v>0.4</v>
      </c>
      <c r="F58" s="82">
        <f>D58*0.6</f>
        <v>10.799999999999999</v>
      </c>
      <c r="G58" s="102"/>
      <c r="H58" s="94">
        <f>IF(G58&gt;9,Tableau22[[#This Row],[PVC TTC]]*0.65,Tableau22[[#This Row],[PVC TTC]]*0.7)</f>
        <v>12.6</v>
      </c>
      <c r="I58" s="111">
        <f>Tableau22[[#This Row],[QTE]]*Tableau22[[#This Row],[PRIX PRO.                 -40%]]</f>
        <v>0</v>
      </c>
      <c r="J58" s="6"/>
    </row>
    <row r="59" spans="1:10" ht="40" customHeight="1" x14ac:dyDescent="0.4">
      <c r="A59" s="130" t="s">
        <v>111</v>
      </c>
      <c r="B59" s="104" t="s">
        <v>112</v>
      </c>
      <c r="C59" s="102" t="s">
        <v>90</v>
      </c>
      <c r="D59" s="82">
        <v>18</v>
      </c>
      <c r="E59" s="81">
        <v>0.4</v>
      </c>
      <c r="F59" s="82">
        <f>D59*0.6</f>
        <v>10.799999999999999</v>
      </c>
      <c r="G59" s="102"/>
      <c r="H59" s="94">
        <f>IF(G59&gt;9,Tableau22[[#This Row],[PVC TTC]]*0.65,Tableau22[[#This Row],[PVC TTC]]*0.7)</f>
        <v>12.6</v>
      </c>
      <c r="I59" s="111">
        <f>Tableau22[[#This Row],[QTE]]*Tableau22[[#This Row],[PRIX PRO.                 -40%]]</f>
        <v>0</v>
      </c>
    </row>
    <row r="60" spans="1:10" ht="40" customHeight="1" thickBot="1" x14ac:dyDescent="0.45">
      <c r="A60" s="132" t="s">
        <v>113</v>
      </c>
      <c r="B60" s="112" t="s">
        <v>114</v>
      </c>
      <c r="C60" s="113" t="s">
        <v>115</v>
      </c>
      <c r="D60" s="18">
        <v>28</v>
      </c>
      <c r="E60" s="21">
        <v>0.4</v>
      </c>
      <c r="F60" s="18">
        <f>D60*0.6</f>
        <v>16.8</v>
      </c>
      <c r="G60" s="113"/>
      <c r="H60" s="19">
        <f>IF(G60&gt;5,Tableau22[[#This Row],[PVC TTC]]*0.65,Tableau22[[#This Row],[PVC TTC]]*0.7)</f>
        <v>19.599999999999998</v>
      </c>
      <c r="I60" s="114">
        <f>Tableau22[[#This Row],[QTE]]*Tableau22[[#This Row],[PRIX PRO.                 -40%]]</f>
        <v>0</v>
      </c>
    </row>
    <row r="61" spans="1:10" ht="32.25" customHeight="1" thickTop="1" thickBot="1" x14ac:dyDescent="0.45">
      <c r="A61" s="126" t="s">
        <v>116</v>
      </c>
      <c r="B61" s="127"/>
      <c r="C61" s="87"/>
      <c r="D61" s="88"/>
      <c r="E61" s="87"/>
      <c r="F61" s="88"/>
      <c r="G61" s="87"/>
      <c r="H61" s="88"/>
      <c r="I61" s="100"/>
    </row>
    <row r="62" spans="1:10" ht="40" customHeight="1" thickTop="1" x14ac:dyDescent="0.4">
      <c r="A62" s="128" t="s">
        <v>117</v>
      </c>
      <c r="B62" s="129" t="s">
        <v>118</v>
      </c>
      <c r="C62" s="106" t="s">
        <v>119</v>
      </c>
      <c r="D62" s="107">
        <v>12</v>
      </c>
      <c r="E62" s="108">
        <v>0.4</v>
      </c>
      <c r="F62" s="107">
        <f t="shared" ref="F62:F67" si="4">D62*0.6</f>
        <v>7.1999999999999993</v>
      </c>
      <c r="G62" s="109"/>
      <c r="H62" s="17">
        <f>IF(G62&gt;5,Tableau22[[#This Row],[PVC TTC]]*0.65,Tableau22[[#This Row],[PVC TTC]]*0.7)</f>
        <v>8.3999999999999986</v>
      </c>
      <c r="I62" s="110">
        <f>Tableau22[[#This Row],[QTE]]*Tableau22[[#This Row],[PRIX PRO.                 -40%]]</f>
        <v>0</v>
      </c>
    </row>
    <row r="63" spans="1:10" ht="40" customHeight="1" x14ac:dyDescent="0.4">
      <c r="A63" s="130" t="s">
        <v>120</v>
      </c>
      <c r="B63" s="104" t="s">
        <v>121</v>
      </c>
      <c r="C63" s="102" t="s">
        <v>119</v>
      </c>
      <c r="D63" s="82">
        <v>10</v>
      </c>
      <c r="E63" s="81">
        <v>0.4</v>
      </c>
      <c r="F63" s="82">
        <f t="shared" si="4"/>
        <v>6</v>
      </c>
      <c r="G63" s="102"/>
      <c r="H63" s="94">
        <f>IF(G63&gt;5,Tableau22[[#This Row],[PVC TTC]]*0.65,Tableau22[[#This Row],[PVC TTC]]*0.7)</f>
        <v>7</v>
      </c>
      <c r="I63" s="111">
        <f>Tableau22[[#This Row],[QTE]]*Tableau22[[#This Row],[PRIX PRO.                 -40%]]</f>
        <v>0</v>
      </c>
    </row>
    <row r="64" spans="1:10" ht="40" customHeight="1" x14ac:dyDescent="0.4">
      <c r="A64" s="130" t="s">
        <v>122</v>
      </c>
      <c r="B64" s="83" t="s">
        <v>123</v>
      </c>
      <c r="C64" s="91" t="s">
        <v>119</v>
      </c>
      <c r="D64" s="82">
        <v>12</v>
      </c>
      <c r="E64" s="81">
        <v>0.4</v>
      </c>
      <c r="F64" s="82">
        <f t="shared" si="4"/>
        <v>7.1999999999999993</v>
      </c>
      <c r="G64" s="102"/>
      <c r="H64" s="94">
        <f>IF(G64&gt;5,Tableau22[[#This Row],[PVC TTC]]*0.65,Tableau22[[#This Row],[PVC TTC]]*0.7)</f>
        <v>8.3999999999999986</v>
      </c>
      <c r="I64" s="111">
        <f>Tableau22[[#This Row],[QTE]]*Tableau22[[#This Row],[PRIX PRO.                 -40%]]</f>
        <v>0</v>
      </c>
    </row>
    <row r="65" spans="1:10" ht="40" customHeight="1" x14ac:dyDescent="0.4">
      <c r="A65" s="130" t="s">
        <v>124</v>
      </c>
      <c r="B65" s="104" t="s">
        <v>125</v>
      </c>
      <c r="C65" s="102" t="s">
        <v>119</v>
      </c>
      <c r="D65" s="82">
        <v>10</v>
      </c>
      <c r="E65" s="81">
        <v>0.4</v>
      </c>
      <c r="F65" s="82">
        <f t="shared" si="4"/>
        <v>6</v>
      </c>
      <c r="G65" s="102"/>
      <c r="H65" s="94">
        <f>IF(G65&gt;5,Tableau22[[#This Row],[PVC TTC]]*0.65,Tableau22[[#This Row],[PVC TTC]]*0.7)</f>
        <v>7</v>
      </c>
      <c r="I65" s="111">
        <f>Tableau22[[#This Row],[QTE]]*Tableau22[[#This Row],[PRIX PRO.                 -40%]]</f>
        <v>0</v>
      </c>
    </row>
    <row r="66" spans="1:10" ht="40" customHeight="1" x14ac:dyDescent="0.4">
      <c r="A66" s="131" t="s">
        <v>126</v>
      </c>
      <c r="B66" s="104" t="s">
        <v>127</v>
      </c>
      <c r="C66" s="102" t="s">
        <v>119</v>
      </c>
      <c r="D66" s="82">
        <v>12</v>
      </c>
      <c r="E66" s="81">
        <v>0.4</v>
      </c>
      <c r="F66" s="82">
        <f t="shared" si="4"/>
        <v>7.1999999999999993</v>
      </c>
      <c r="G66" s="102"/>
      <c r="H66" s="94">
        <f>IF(G66&gt;5,Tableau22[[#This Row],[PVC TTC]]*0.65,Tableau22[[#This Row],[PVC TTC]]*0.7)</f>
        <v>8.3999999999999986</v>
      </c>
      <c r="I66" s="111">
        <f>Tableau22[[#This Row],[QTE]]*Tableau22[[#This Row],[PRIX PRO.                 -40%]]</f>
        <v>0</v>
      </c>
    </row>
    <row r="67" spans="1:10" ht="40" customHeight="1" thickBot="1" x14ac:dyDescent="0.45">
      <c r="A67" s="132" t="s">
        <v>128</v>
      </c>
      <c r="B67" s="133" t="s">
        <v>129</v>
      </c>
      <c r="C67" s="113" t="s">
        <v>119</v>
      </c>
      <c r="D67" s="18">
        <v>12</v>
      </c>
      <c r="E67" s="21">
        <v>0.4</v>
      </c>
      <c r="F67" s="18">
        <f t="shared" si="4"/>
        <v>7.1999999999999993</v>
      </c>
      <c r="G67" s="113"/>
      <c r="H67" s="19">
        <f>IF(G67&gt;5,Tableau22[[#This Row],[PVC TTC]]*0.65,Tableau22[[#This Row],[PVC TTC]]*0.7)</f>
        <v>8.3999999999999986</v>
      </c>
      <c r="I67" s="114">
        <f>Tableau22[[#This Row],[QTE]]*Tableau22[[#This Row],[PRIX PRO.                 -40%]]</f>
        <v>0</v>
      </c>
    </row>
    <row r="68" spans="1:10" ht="24" customHeight="1" thickTop="1" thickBot="1" x14ac:dyDescent="0.45">
      <c r="A68" s="73"/>
      <c r="H68" s="32"/>
    </row>
    <row r="69" spans="1:10" ht="24" customHeight="1" x14ac:dyDescent="0.4">
      <c r="A69" s="137" t="s">
        <v>130</v>
      </c>
      <c r="B69" s="137"/>
      <c r="C69" s="12"/>
      <c r="D69" s="40" t="s">
        <v>131</v>
      </c>
      <c r="E69" s="41"/>
      <c r="F69" s="42"/>
      <c r="G69" s="43"/>
      <c r="H69" s="44"/>
      <c r="I69" s="45">
        <f>SUM(I11:I67)</f>
        <v>0</v>
      </c>
      <c r="J69" s="37"/>
    </row>
    <row r="70" spans="1:10" ht="24" customHeight="1" x14ac:dyDescent="0.4">
      <c r="A70" s="138" t="s">
        <v>137</v>
      </c>
      <c r="B70" s="139"/>
      <c r="C70" s="12"/>
      <c r="D70" s="46" t="s">
        <v>132</v>
      </c>
      <c r="E70" s="38"/>
      <c r="F70" s="39"/>
      <c r="G70" s="35"/>
      <c r="I70" s="47">
        <f>I69*1.081</f>
        <v>0</v>
      </c>
      <c r="J70" s="37"/>
    </row>
    <row r="71" spans="1:10" ht="24" customHeight="1" x14ac:dyDescent="0.4">
      <c r="A71" s="138" t="s">
        <v>139</v>
      </c>
      <c r="B71" s="140"/>
      <c r="D71" s="48"/>
      <c r="E71"/>
      <c r="F71" s="36"/>
      <c r="G71" s="36"/>
      <c r="I71" s="49"/>
      <c r="J71" s="37"/>
    </row>
    <row r="72" spans="1:10" ht="27" thickBot="1" x14ac:dyDescent="0.45">
      <c r="A72" s="34"/>
      <c r="C72" s="12"/>
      <c r="D72" s="50" t="s">
        <v>133</v>
      </c>
      <c r="E72" s="51"/>
      <c r="F72" s="52"/>
      <c r="G72" s="53"/>
      <c r="H72" s="54"/>
      <c r="I72" s="55">
        <f>I70-I69</f>
        <v>0</v>
      </c>
    </row>
    <row r="73" spans="1:10" x14ac:dyDescent="0.4">
      <c r="A73" s="134" t="s">
        <v>134</v>
      </c>
      <c r="B73" s="135"/>
      <c r="C73" s="73"/>
      <c r="D73" s="9"/>
      <c r="F73" s="9"/>
      <c r="I73" s="9"/>
    </row>
    <row r="74" spans="1:10" x14ac:dyDescent="0.4">
      <c r="A74" s="136" t="s">
        <v>138</v>
      </c>
      <c r="B74" s="136"/>
      <c r="C74" s="73"/>
      <c r="D74" s="9"/>
      <c r="F74" s="9"/>
      <c r="I74" s="9"/>
    </row>
    <row r="75" spans="1:10" x14ac:dyDescent="0.4">
      <c r="A75" s="73" t="s">
        <v>140</v>
      </c>
      <c r="B75" s="73"/>
      <c r="C75" s="73"/>
      <c r="D75" s="9"/>
      <c r="F75" s="9"/>
      <c r="I75" s="9"/>
    </row>
    <row r="76" spans="1:10" x14ac:dyDescent="0.4">
      <c r="A76" s="73"/>
      <c r="B76" s="73"/>
      <c r="C76" s="73"/>
      <c r="D76" s="9"/>
      <c r="F76" s="9"/>
      <c r="I76" s="9"/>
    </row>
    <row r="77" spans="1:10" x14ac:dyDescent="0.4">
      <c r="A77" s="73"/>
      <c r="B77" s="73"/>
      <c r="C77" s="73"/>
      <c r="D77" s="9"/>
      <c r="F77" s="9"/>
      <c r="I77" s="9"/>
    </row>
    <row r="78" spans="1:10" x14ac:dyDescent="0.4">
      <c r="A78" s="73"/>
      <c r="B78" s="73"/>
      <c r="C78" s="73"/>
      <c r="D78" s="9"/>
      <c r="F78" s="9"/>
      <c r="I78" s="9"/>
    </row>
    <row r="79" spans="1:10" ht="25" customHeight="1" x14ac:dyDescent="0.4">
      <c r="A79" s="73"/>
      <c r="B79" s="140"/>
      <c r="C79" s="73"/>
      <c r="D79" s="9"/>
      <c r="F79" s="9"/>
      <c r="I79" s="9"/>
    </row>
    <row r="80" spans="1:10" ht="20.25" customHeight="1" x14ac:dyDescent="0.4">
      <c r="A80" s="167" t="s">
        <v>135</v>
      </c>
      <c r="B80" s="135" t="s">
        <v>136</v>
      </c>
      <c r="C80" s="168"/>
      <c r="D80" s="9"/>
      <c r="G80" s="8"/>
      <c r="I80" s="9"/>
    </row>
    <row r="81" spans="2:10" ht="20.25" customHeight="1" x14ac:dyDescent="0.4">
      <c r="B81" s="13"/>
      <c r="C81" s="13"/>
    </row>
    <row r="82" spans="2:10" ht="20.25" customHeight="1" x14ac:dyDescent="0.4">
      <c r="B82" s="13"/>
      <c r="C82" s="13"/>
    </row>
    <row r="83" spans="2:10" ht="20.25" customHeight="1" x14ac:dyDescent="0.4">
      <c r="B83" s="13"/>
      <c r="C83" s="13"/>
    </row>
    <row r="84" spans="2:10" ht="20.25" customHeight="1" x14ac:dyDescent="0.4">
      <c r="B84" s="13"/>
      <c r="C84" s="13"/>
    </row>
    <row r="85" spans="2:10" x14ac:dyDescent="0.4">
      <c r="B85" s="13"/>
      <c r="C85" s="13"/>
    </row>
    <row r="86" spans="2:10" x14ac:dyDescent="0.4">
      <c r="C86" s="13"/>
      <c r="D86" s="9"/>
    </row>
    <row r="87" spans="2:10" x14ac:dyDescent="0.4">
      <c r="C87" s="13"/>
      <c r="D87" s="9"/>
      <c r="F87" s="25"/>
      <c r="I87" s="9"/>
      <c r="J87" s="6"/>
    </row>
    <row r="88" spans="2:10" x14ac:dyDescent="0.4">
      <c r="C88" s="13"/>
      <c r="D88" s="9"/>
      <c r="F88" s="25"/>
      <c r="I88" s="9"/>
    </row>
    <row r="89" spans="2:10" x14ac:dyDescent="0.4">
      <c r="C89" s="13"/>
      <c r="D89" s="9"/>
      <c r="F89" s="25"/>
      <c r="I89" s="9"/>
    </row>
    <row r="90" spans="2:10" x14ac:dyDescent="0.4">
      <c r="C90" s="13"/>
      <c r="D90" s="9"/>
      <c r="F90" s="25"/>
      <c r="I90" s="9"/>
    </row>
    <row r="91" spans="2:10" x14ac:dyDescent="0.4">
      <c r="C91" s="13"/>
      <c r="D91" s="9"/>
      <c r="F91" s="25"/>
      <c r="I91" s="9"/>
    </row>
    <row r="92" spans="2:10" x14ac:dyDescent="0.4">
      <c r="C92" s="13"/>
      <c r="D92" s="9"/>
      <c r="F92" s="25"/>
      <c r="I92" s="9"/>
    </row>
    <row r="93" spans="2:10" x14ac:dyDescent="0.4">
      <c r="C93" s="13"/>
      <c r="D93" s="9"/>
      <c r="F93" s="25"/>
      <c r="I93" s="9"/>
    </row>
    <row r="94" spans="2:10" x14ac:dyDescent="0.4">
      <c r="F94" s="25"/>
      <c r="I94" s="9"/>
    </row>
  </sheetData>
  <phoneticPr fontId="1" type="noConversion"/>
  <printOptions horizontalCentered="1"/>
  <pageMargins left="0.7" right="0.7" top="0.75" bottom="0.75" header="0.3" footer="0.3"/>
  <pageSetup paperSize="9" scale="45" fitToHeight="0" orientation="portrait" copies="15" r:id="rId1"/>
  <headerFooter scaleWithDoc="0">
    <oddHeader>&amp;C&amp;"Aptos Narrow,Normal"&amp;14&amp;K000000Formulaire de commande et liste de prix 2025
Bestellformular und Preisliste 2025</oddHeader>
    <oddFooter xml:space="preserve">&amp;C&amp;"Helvetica,Normal"&amp;10&amp;K000000Les Paillettes Vertes Sàrl - Ch. du Polny 31, 1066 Epalinges - +41 77 535 50 66 
bonjour@lespaillettesvertes.ch  www.lespaillettesvertes.ch 
TVA n° CHE-428.701.169 Banque : BCV IBAN : CH74 00767 000C 557 2527 0 </oddFooter>
  </headerFooter>
  <rowBreaks count="1" manualBreakCount="1">
    <brk id="41" max="16383" man="1"/>
  </rowBreaks>
  <ignoredErrors>
    <ignoredError sqref="A13 A43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BDAB186B7724CB48B667882B25B58" ma:contentTypeVersion="15" ma:contentTypeDescription="Crée un document." ma:contentTypeScope="" ma:versionID="413c1b1fbbf7a86665674a141bcd4815">
  <xsd:schema xmlns:xsd="http://www.w3.org/2001/XMLSchema" xmlns:xs="http://www.w3.org/2001/XMLSchema" xmlns:p="http://schemas.microsoft.com/office/2006/metadata/properties" xmlns:ns2="2a4b3487-0e8a-4336-9e23-a762bf806f77" xmlns:ns3="33467665-9824-4671-a108-25fc27d98441" targetNamespace="http://schemas.microsoft.com/office/2006/metadata/properties" ma:root="true" ma:fieldsID="a56e0a98915ff2c6b10f167b4b596471" ns2:_="" ns3:_="">
    <xsd:import namespace="2a4b3487-0e8a-4336-9e23-a762bf806f77"/>
    <xsd:import namespace="33467665-9824-4671-a108-25fc27d98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b3487-0e8a-4336-9e23-a762bf806f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a53aaba-f358-47e2-9f9f-d4a96f2ad24f}" ma:internalName="TaxCatchAll" ma:showField="CatchAllData" ma:web="2a4b3487-0e8a-4336-9e23-a762bf806f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67665-9824-4671-a108-25fc27d9844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c54926f-7ef2-4010-b700-13fa334066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467665-9824-4671-a108-25fc27d98441">
      <Terms xmlns="http://schemas.microsoft.com/office/infopath/2007/PartnerControls"/>
    </lcf76f155ced4ddcb4097134ff3c332f>
    <TaxCatchAll xmlns="2a4b3487-0e8a-4336-9e23-a762bf806f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BE106-C73F-45B3-9F62-2BBCF71F7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b3487-0e8a-4336-9e23-a762bf806f77"/>
    <ds:schemaRef ds:uri="33467665-9824-4671-a108-25fc27d98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2B981-3788-476D-BADC-9FFE7DC9624F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a4b3487-0e8a-4336-9e23-a762bf806f77"/>
    <ds:schemaRef ds:uri="33467665-9824-4671-a108-25fc27d98441"/>
  </ds:schemaRefs>
</ds:datastoreItem>
</file>

<file path=customXml/itemProps3.xml><?xml version="1.0" encoding="utf-8"?>
<ds:datastoreItem xmlns:ds="http://schemas.openxmlformats.org/officeDocument/2006/customXml" ds:itemID="{A770D4CA-833B-4233-8678-421CCC010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Bilingue</vt:lpstr>
      <vt:lpstr>Bilingue!Impression_des_titres</vt:lpstr>
      <vt:lpstr>Bilingue!Zone_d_impression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Raphaël</dc:creator>
  <cp:keywords/>
  <dc:description/>
  <cp:lastModifiedBy>Raphaël</cp:lastModifiedBy>
  <cp:revision/>
  <cp:lastPrinted>2025-04-17T15:02:03Z</cp:lastPrinted>
  <dcterms:created xsi:type="dcterms:W3CDTF">2024-11-01T11:42:05Z</dcterms:created>
  <dcterms:modified xsi:type="dcterms:W3CDTF">2025-04-17T15:27:59Z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0x0101002BDBDAB186B7724CB48B667882B25B58</vt:lpwstr>
  </property>
  <property fmtid="{D5CDD505-2E9C-101B-9397-08002B2CF9AE}" pid="3" name="MediaServiceImageTags">
    <vt:lpwstr/>
  </property>
</Properties>
</file>